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mitchel\Documents\RoughMillHelper\Cupping Model\"/>
    </mc:Choice>
  </mc:AlternateContent>
  <bookViews>
    <workbookView xWindow="0" yWindow="0" windowWidth="25600" windowHeight="10610"/>
  </bookViews>
  <sheets>
    <sheet name="Agreement" sheetId="9" r:id="rId1"/>
    <sheet name="Instructions" sheetId="10" r:id="rId2"/>
    <sheet name="Input Output" sheetId="3" r:id="rId3"/>
    <sheet name="Graph" sheetId="1" state="hidden" r:id="rId4"/>
    <sheet name="Calculations" sheetId="2" state="hidden" r:id="rId5"/>
    <sheet name="Species" sheetId="5" state="hidden" r:id="rId6"/>
  </sheets>
  <definedNames>
    <definedName name="Allwoods">Species!$B$2:$B$198</definedName>
    <definedName name="Woods">Species!$B$2:$B$198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N46" i="1" l="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K32" i="1"/>
  <c r="K33" i="1"/>
  <c r="K34" i="1"/>
  <c r="K35" i="1"/>
  <c r="K36" i="1"/>
  <c r="K37" i="1"/>
  <c r="K38" i="1"/>
  <c r="K39" i="1"/>
  <c r="K40" i="1"/>
  <c r="K41" i="1"/>
  <c r="K42" i="1"/>
  <c r="K43" i="1"/>
  <c r="K44" i="1"/>
  <c r="K45" i="1"/>
  <c r="K46" i="1"/>
  <c r="J32" i="1"/>
  <c r="J33" i="1"/>
  <c r="J34" i="1"/>
  <c r="J35" i="1"/>
  <c r="J36" i="1"/>
  <c r="J37" i="1"/>
  <c r="J38" i="1"/>
  <c r="J39" i="1"/>
  <c r="J40" i="1"/>
  <c r="J41" i="1"/>
  <c r="J42" i="1"/>
  <c r="J43" i="1"/>
  <c r="J44" i="1"/>
  <c r="J45" i="1"/>
  <c r="J46" i="1"/>
  <c r="L94" i="1"/>
  <c r="L93" i="1"/>
  <c r="L92" i="1"/>
  <c r="L91" i="1"/>
  <c r="L90" i="1"/>
  <c r="L89" i="1"/>
  <c r="L88" i="1"/>
  <c r="L87" i="1"/>
  <c r="L86" i="1"/>
  <c r="L85" i="1"/>
  <c r="L84" i="1"/>
  <c r="L83" i="1"/>
  <c r="L82" i="1"/>
  <c r="L81" i="1"/>
  <c r="L80" i="1"/>
  <c r="L79" i="1"/>
  <c r="L78" i="1"/>
  <c r="L77" i="1"/>
  <c r="I94" i="1"/>
  <c r="I93" i="1"/>
  <c r="I92" i="1"/>
  <c r="I91" i="1"/>
  <c r="I90" i="1"/>
  <c r="I89" i="1"/>
  <c r="I88" i="1"/>
  <c r="I87" i="1"/>
  <c r="I86" i="1"/>
  <c r="I85" i="1"/>
  <c r="I84" i="1"/>
  <c r="I83" i="1"/>
  <c r="I82" i="1"/>
  <c r="I81" i="1"/>
  <c r="I80" i="1"/>
  <c r="I79" i="1"/>
  <c r="I78" i="1"/>
  <c r="I77" i="1"/>
  <c r="AC59" i="2" l="1"/>
  <c r="C4" i="2" l="1"/>
  <c r="D4" i="2"/>
  <c r="E9" i="3" l="1"/>
  <c r="AY76" i="1" l="1"/>
  <c r="AY75" i="1"/>
  <c r="AY74" i="1"/>
  <c r="AY73" i="1"/>
  <c r="AY72" i="1"/>
  <c r="AY71" i="1"/>
  <c r="AY70" i="1"/>
  <c r="AY69" i="1"/>
  <c r="AY68" i="1"/>
  <c r="AY67" i="1"/>
  <c r="AY66" i="1"/>
  <c r="AY65" i="1"/>
  <c r="AY64" i="1"/>
  <c r="AY63" i="1"/>
  <c r="AY62" i="1"/>
  <c r="AY61" i="1"/>
  <c r="AY60" i="1"/>
  <c r="AY59" i="1"/>
  <c r="AY58" i="1"/>
  <c r="AV76" i="1"/>
  <c r="AV75" i="1"/>
  <c r="AV74" i="1"/>
  <c r="AV73" i="1"/>
  <c r="AV72" i="1"/>
  <c r="AV71" i="1"/>
  <c r="AV70" i="1"/>
  <c r="AV69" i="1"/>
  <c r="AV68" i="1"/>
  <c r="AV67" i="1"/>
  <c r="AV66" i="1"/>
  <c r="AV65" i="1"/>
  <c r="AV64" i="1"/>
  <c r="AV63" i="1"/>
  <c r="AV62" i="1"/>
  <c r="AV61" i="1"/>
  <c r="AV60" i="1"/>
  <c r="AV59" i="1"/>
  <c r="AV58" i="1"/>
  <c r="AS76" i="1"/>
  <c r="AS75" i="1"/>
  <c r="AS74" i="1"/>
  <c r="AS73" i="1"/>
  <c r="AS72" i="1"/>
  <c r="AS71" i="1"/>
  <c r="AS70" i="1"/>
  <c r="AS69" i="1"/>
  <c r="AS68" i="1"/>
  <c r="AS67" i="1"/>
  <c r="AS66" i="1"/>
  <c r="AS65" i="1"/>
  <c r="AS64" i="1"/>
  <c r="AS63" i="1"/>
  <c r="AS62" i="1"/>
  <c r="AS61" i="1"/>
  <c r="AS60" i="1"/>
  <c r="AS59" i="1"/>
  <c r="AS58" i="1"/>
  <c r="AP76" i="1"/>
  <c r="AP75" i="1"/>
  <c r="AP74" i="1"/>
  <c r="AP73" i="1"/>
  <c r="AP72" i="1"/>
  <c r="AP71" i="1"/>
  <c r="AP70" i="1"/>
  <c r="AP69" i="1"/>
  <c r="AP68" i="1"/>
  <c r="AP67" i="1"/>
  <c r="AP66" i="1"/>
  <c r="AP65" i="1"/>
  <c r="AP64" i="1"/>
  <c r="AP63" i="1"/>
  <c r="AP62" i="1"/>
  <c r="AP61" i="1"/>
  <c r="AP60" i="1"/>
  <c r="AP59" i="1"/>
  <c r="AP58" i="1"/>
  <c r="AM76" i="1"/>
  <c r="AM75" i="1"/>
  <c r="AM74" i="1"/>
  <c r="AM73" i="1"/>
  <c r="AM72" i="1"/>
  <c r="AM71" i="1"/>
  <c r="AM70" i="1"/>
  <c r="AM69" i="1"/>
  <c r="AM68" i="1"/>
  <c r="AM67" i="1"/>
  <c r="AM66" i="1"/>
  <c r="AM65" i="1"/>
  <c r="AM64" i="1"/>
  <c r="AM63" i="1"/>
  <c r="AM62" i="1"/>
  <c r="AM61" i="1"/>
  <c r="AM60" i="1"/>
  <c r="AM59" i="1"/>
  <c r="AM58" i="1"/>
  <c r="AJ76" i="1"/>
  <c r="AJ75" i="1"/>
  <c r="AJ74" i="1"/>
  <c r="AJ73" i="1"/>
  <c r="AJ72" i="1"/>
  <c r="AJ71" i="1"/>
  <c r="AJ70" i="1"/>
  <c r="AJ69" i="1"/>
  <c r="AJ68" i="1"/>
  <c r="AJ67" i="1"/>
  <c r="AJ66" i="1"/>
  <c r="AJ65" i="1"/>
  <c r="AJ64" i="1"/>
  <c r="AJ63" i="1"/>
  <c r="AJ62" i="1"/>
  <c r="AJ61" i="1"/>
  <c r="AJ60" i="1"/>
  <c r="AJ59" i="1"/>
  <c r="AJ58" i="1"/>
  <c r="AG76" i="1" l="1"/>
  <c r="AG75" i="1"/>
  <c r="AG74" i="1"/>
  <c r="AG73" i="1"/>
  <c r="AG72" i="1"/>
  <c r="AG71" i="1"/>
  <c r="AG70" i="1"/>
  <c r="AG69" i="1"/>
  <c r="AG68" i="1"/>
  <c r="AG67" i="1"/>
  <c r="AG66" i="1"/>
  <c r="AG65" i="1"/>
  <c r="AG64" i="1"/>
  <c r="AG63" i="1"/>
  <c r="AG62" i="1"/>
  <c r="AG61" i="1"/>
  <c r="AG60" i="1"/>
  <c r="AG59" i="1"/>
  <c r="AG58" i="1"/>
  <c r="AD59" i="1"/>
  <c r="AD58" i="1"/>
  <c r="AD76" i="1"/>
  <c r="AD75" i="1"/>
  <c r="AD74" i="1"/>
  <c r="AD73" i="1"/>
  <c r="AD72" i="1"/>
  <c r="AD71" i="1"/>
  <c r="AD70" i="1"/>
  <c r="AD69" i="1"/>
  <c r="AD68" i="1"/>
  <c r="AD67" i="1"/>
  <c r="AD66" i="1"/>
  <c r="AD65" i="1"/>
  <c r="AD64" i="1"/>
  <c r="AD63" i="1"/>
  <c r="AD62" i="1"/>
  <c r="AD61" i="1"/>
  <c r="AD60" i="1"/>
  <c r="AA76" i="1"/>
  <c r="AA75" i="1"/>
  <c r="AA74" i="1"/>
  <c r="AA73" i="1"/>
  <c r="AA72" i="1"/>
  <c r="AA71" i="1"/>
  <c r="AA70" i="1"/>
  <c r="AA69" i="1"/>
  <c r="AA68" i="1"/>
  <c r="AA67" i="1"/>
  <c r="AA66" i="1"/>
  <c r="AA65" i="1"/>
  <c r="AA64" i="1"/>
  <c r="AA63" i="1"/>
  <c r="AA62" i="1"/>
  <c r="AA61" i="1"/>
  <c r="AA60" i="1"/>
  <c r="AA59" i="1"/>
  <c r="AA58" i="1"/>
  <c r="X76" i="1"/>
  <c r="X75" i="1"/>
  <c r="X74" i="1"/>
  <c r="X73" i="1"/>
  <c r="X72" i="1"/>
  <c r="X71" i="1"/>
  <c r="X70" i="1"/>
  <c r="X69" i="1"/>
  <c r="X68" i="1"/>
  <c r="X67" i="1"/>
  <c r="X66" i="1"/>
  <c r="X65" i="1"/>
  <c r="X64" i="1"/>
  <c r="X63" i="1"/>
  <c r="X62" i="1"/>
  <c r="X61" i="1"/>
  <c r="X60" i="1"/>
  <c r="X59" i="1"/>
  <c r="X58" i="1"/>
  <c r="U76" i="1"/>
  <c r="U75" i="1"/>
  <c r="U74" i="1"/>
  <c r="U73" i="1"/>
  <c r="U72" i="1"/>
  <c r="U71" i="1"/>
  <c r="U70" i="1"/>
  <c r="U69" i="1"/>
  <c r="U68" i="1"/>
  <c r="U67" i="1"/>
  <c r="U66" i="1"/>
  <c r="U65" i="1"/>
  <c r="U64" i="1"/>
  <c r="U63" i="1"/>
  <c r="U62" i="1"/>
  <c r="U61" i="1"/>
  <c r="U60" i="1"/>
  <c r="U59" i="1"/>
  <c r="U58" i="1"/>
  <c r="R76" i="1"/>
  <c r="R75" i="1"/>
  <c r="R74" i="1"/>
  <c r="R73" i="1"/>
  <c r="R72" i="1"/>
  <c r="R71" i="1"/>
  <c r="R70" i="1"/>
  <c r="R69" i="1"/>
  <c r="R68" i="1"/>
  <c r="R67" i="1"/>
  <c r="R66" i="1"/>
  <c r="R65" i="1"/>
  <c r="R64" i="1"/>
  <c r="R63" i="1"/>
  <c r="R62" i="1"/>
  <c r="R61" i="1"/>
  <c r="R60" i="1"/>
  <c r="R59" i="1"/>
  <c r="R58" i="1"/>
  <c r="O76" i="1"/>
  <c r="O75" i="1"/>
  <c r="O74" i="1"/>
  <c r="O73" i="1"/>
  <c r="O72" i="1"/>
  <c r="O71" i="1"/>
  <c r="O70" i="1"/>
  <c r="O69" i="1"/>
  <c r="O68" i="1"/>
  <c r="O67" i="1"/>
  <c r="O66" i="1"/>
  <c r="O65" i="1"/>
  <c r="O64" i="1"/>
  <c r="O63" i="1"/>
  <c r="O62" i="1"/>
  <c r="O61" i="1"/>
  <c r="O60" i="1"/>
  <c r="O59" i="1"/>
  <c r="O58" i="1"/>
  <c r="L76" i="1"/>
  <c r="L75" i="1"/>
  <c r="L74" i="1"/>
  <c r="L73" i="1"/>
  <c r="L72" i="1"/>
  <c r="L71" i="1"/>
  <c r="L70" i="1"/>
  <c r="L69" i="1"/>
  <c r="L68" i="1"/>
  <c r="L67" i="1"/>
  <c r="L66" i="1"/>
  <c r="L65" i="1"/>
  <c r="L64" i="1"/>
  <c r="L63" i="1"/>
  <c r="L62" i="1"/>
  <c r="L61" i="1"/>
  <c r="L60" i="1"/>
  <c r="L59" i="1"/>
  <c r="L58" i="1"/>
  <c r="I76" i="1"/>
  <c r="I75" i="1"/>
  <c r="I74" i="1"/>
  <c r="I73" i="1"/>
  <c r="I72" i="1"/>
  <c r="I71" i="1"/>
  <c r="I70" i="1"/>
  <c r="I69" i="1"/>
  <c r="I68" i="1"/>
  <c r="I67" i="1"/>
  <c r="I66" i="1"/>
  <c r="I65" i="1"/>
  <c r="I64" i="1"/>
  <c r="I63" i="1"/>
  <c r="I62" i="1"/>
  <c r="I61" i="1"/>
  <c r="I60" i="1"/>
  <c r="I59" i="1"/>
  <c r="I58" i="1"/>
  <c r="C1" i="2"/>
  <c r="C1" i="1" l="1"/>
  <c r="G7" i="1" s="1"/>
  <c r="C12" i="3"/>
  <c r="C11" i="3"/>
  <c r="C8" i="2"/>
  <c r="M2" i="2" l="1"/>
  <c r="M3" i="2"/>
  <c r="AX58" i="1"/>
  <c r="AR58" i="1"/>
  <c r="AL58" i="1"/>
  <c r="AO58" i="1"/>
  <c r="AU58" i="1"/>
  <c r="AI58" i="1"/>
  <c r="H58" i="1"/>
  <c r="AF58" i="1"/>
  <c r="K58" i="1"/>
  <c r="N58" i="1"/>
  <c r="Q58" i="1"/>
  <c r="T58" i="1"/>
  <c r="W58" i="1"/>
  <c r="Z58" i="1"/>
  <c r="AC58" i="1"/>
  <c r="AR59" i="1" l="1"/>
  <c r="AS98" i="1"/>
  <c r="AR98" i="1"/>
  <c r="AI59" i="1"/>
  <c r="AJ98" i="1"/>
  <c r="AI98" i="1"/>
  <c r="AU59" i="1"/>
  <c r="AU98" i="1"/>
  <c r="AV98" i="1"/>
  <c r="AO59" i="1"/>
  <c r="AP98" i="1"/>
  <c r="AO98" i="1"/>
  <c r="AL59" i="1"/>
  <c r="AL98" i="1"/>
  <c r="AM98" i="1"/>
  <c r="AX59" i="1"/>
  <c r="AY98" i="1"/>
  <c r="AX98" i="1"/>
  <c r="H59" i="1"/>
  <c r="I98" i="1"/>
  <c r="H98" i="1"/>
  <c r="Q59" i="1"/>
  <c r="R98" i="1"/>
  <c r="Q98" i="1"/>
  <c r="T59" i="1"/>
  <c r="U98" i="1"/>
  <c r="T98" i="1"/>
  <c r="AC59" i="1"/>
  <c r="AD98" i="1"/>
  <c r="AC98" i="1"/>
  <c r="Z59" i="1"/>
  <c r="AA98" i="1"/>
  <c r="Z98" i="1"/>
  <c r="W59" i="1"/>
  <c r="X98" i="1"/>
  <c r="W98" i="1"/>
  <c r="N59" i="1"/>
  <c r="O98" i="1"/>
  <c r="N98" i="1"/>
  <c r="K59" i="1"/>
  <c r="L98" i="1"/>
  <c r="K98" i="1"/>
  <c r="AF59" i="1"/>
  <c r="AG98" i="1"/>
  <c r="AF98" i="1"/>
  <c r="F22" i="3"/>
  <c r="AL60" i="1" l="1"/>
  <c r="AL99" i="1"/>
  <c r="AM99" i="1"/>
  <c r="AI60" i="1"/>
  <c r="AI99" i="1"/>
  <c r="AJ99" i="1"/>
  <c r="AR60" i="1"/>
  <c r="AS99" i="1"/>
  <c r="AR99" i="1"/>
  <c r="AX60" i="1"/>
  <c r="AX99" i="1"/>
  <c r="AY99" i="1"/>
  <c r="AU60" i="1"/>
  <c r="AV99" i="1"/>
  <c r="AU99" i="1"/>
  <c r="AO60" i="1"/>
  <c r="AO99" i="1"/>
  <c r="AP99" i="1"/>
  <c r="Q60" i="1"/>
  <c r="R99" i="1"/>
  <c r="Q99" i="1"/>
  <c r="N60" i="1"/>
  <c r="O99" i="1"/>
  <c r="N99" i="1"/>
  <c r="AC60" i="1"/>
  <c r="AD99" i="1"/>
  <c r="AC99" i="1"/>
  <c r="AF60" i="1"/>
  <c r="AG99" i="1"/>
  <c r="AF99" i="1"/>
  <c r="H60" i="1"/>
  <c r="I99" i="1"/>
  <c r="H99" i="1"/>
  <c r="W60" i="1"/>
  <c r="W99" i="1"/>
  <c r="X99" i="1"/>
  <c r="T60" i="1"/>
  <c r="U99" i="1"/>
  <c r="T99" i="1"/>
  <c r="K60" i="1"/>
  <c r="K99" i="1"/>
  <c r="L99" i="1"/>
  <c r="Z60" i="1"/>
  <c r="AA99" i="1"/>
  <c r="Z99" i="1"/>
  <c r="C7" i="2"/>
  <c r="C6" i="2"/>
  <c r="D25" i="2"/>
  <c r="C3" i="2"/>
  <c r="C2" i="2"/>
  <c r="G90" i="2" l="1"/>
  <c r="AL61" i="1"/>
  <c r="AM100" i="1"/>
  <c r="AL100" i="1"/>
  <c r="AO61" i="1"/>
  <c r="AO100" i="1"/>
  <c r="AP100" i="1"/>
  <c r="AI61" i="1"/>
  <c r="AJ100" i="1"/>
  <c r="AI100" i="1"/>
  <c r="AR61" i="1"/>
  <c r="AS100" i="1"/>
  <c r="AR100" i="1"/>
  <c r="AU61" i="1"/>
  <c r="AV100" i="1"/>
  <c r="AU100" i="1"/>
  <c r="AX61" i="1"/>
  <c r="AX100" i="1"/>
  <c r="AY100" i="1"/>
  <c r="N61" i="1"/>
  <c r="O100" i="1"/>
  <c r="N100" i="1"/>
  <c r="AF61" i="1"/>
  <c r="AG100" i="1"/>
  <c r="AF100" i="1"/>
  <c r="Z61" i="1"/>
  <c r="AA100" i="1"/>
  <c r="Z100" i="1"/>
  <c r="Q61" i="1"/>
  <c r="R100" i="1"/>
  <c r="Q100" i="1"/>
  <c r="W61" i="1"/>
  <c r="X100" i="1"/>
  <c r="W100" i="1"/>
  <c r="AC61" i="1"/>
  <c r="AD100" i="1"/>
  <c r="AC100" i="1"/>
  <c r="K61" i="1"/>
  <c r="L100" i="1"/>
  <c r="K100" i="1"/>
  <c r="H61" i="1"/>
  <c r="I100" i="1"/>
  <c r="H100" i="1"/>
  <c r="T61" i="1"/>
  <c r="U100" i="1"/>
  <c r="T100" i="1"/>
  <c r="K31" i="1"/>
  <c r="K30" i="1"/>
  <c r="K29" i="1"/>
  <c r="K28" i="1"/>
  <c r="K27" i="1"/>
  <c r="K26" i="1"/>
  <c r="K25" i="1"/>
  <c r="K24" i="1"/>
  <c r="K23" i="1"/>
  <c r="K22" i="1"/>
  <c r="K21" i="1"/>
  <c r="K20" i="1"/>
  <c r="K19" i="1"/>
  <c r="K18" i="1"/>
  <c r="K17" i="1"/>
  <c r="K16" i="1"/>
  <c r="K15" i="1"/>
  <c r="K14" i="1"/>
  <c r="K13" i="1"/>
  <c r="K12" i="1"/>
  <c r="K11" i="1"/>
  <c r="K10" i="1"/>
  <c r="J31" i="1"/>
  <c r="J30" i="1"/>
  <c r="J29" i="1"/>
  <c r="J28" i="1"/>
  <c r="J27" i="1"/>
  <c r="J26" i="1"/>
  <c r="J25" i="1"/>
  <c r="J24" i="1"/>
  <c r="J23" i="1"/>
  <c r="J22" i="1"/>
  <c r="J21" i="1"/>
  <c r="J20" i="1"/>
  <c r="J19" i="1"/>
  <c r="J18" i="1"/>
  <c r="J17" i="1"/>
  <c r="J16" i="1"/>
  <c r="J15" i="1"/>
  <c r="J14" i="1"/>
  <c r="J13" i="1"/>
  <c r="J12" i="1"/>
  <c r="J11" i="1"/>
  <c r="J10" i="1"/>
  <c r="N15" i="1" l="1"/>
  <c r="N23" i="1"/>
  <c r="N31" i="1"/>
  <c r="M16" i="1"/>
  <c r="M24" i="1"/>
  <c r="AX62" i="1"/>
  <c r="AY101" i="1"/>
  <c r="AX101" i="1"/>
  <c r="AI62" i="1"/>
  <c r="AJ101" i="1"/>
  <c r="AI101" i="1"/>
  <c r="AU62" i="1"/>
  <c r="AV101" i="1"/>
  <c r="AU101" i="1"/>
  <c r="AO62" i="1"/>
  <c r="AP101" i="1"/>
  <c r="AO101" i="1"/>
  <c r="AR62" i="1"/>
  <c r="AS101" i="1"/>
  <c r="AR101" i="1"/>
  <c r="AL62" i="1"/>
  <c r="AM101" i="1"/>
  <c r="AL101" i="1"/>
  <c r="AF62" i="1"/>
  <c r="AG101" i="1"/>
  <c r="AF101" i="1"/>
  <c r="K62" i="1"/>
  <c r="L101" i="1"/>
  <c r="K101" i="1"/>
  <c r="T62" i="1"/>
  <c r="U101" i="1"/>
  <c r="T101" i="1"/>
  <c r="N62" i="1"/>
  <c r="O101" i="1"/>
  <c r="N101" i="1"/>
  <c r="AC62" i="1"/>
  <c r="AD101" i="1"/>
  <c r="AC101" i="1"/>
  <c r="Z62" i="1"/>
  <c r="AA101" i="1"/>
  <c r="Z101" i="1"/>
  <c r="H62" i="1"/>
  <c r="H101" i="1"/>
  <c r="I101" i="1"/>
  <c r="W62" i="1"/>
  <c r="X101" i="1"/>
  <c r="W101" i="1"/>
  <c r="Q62" i="1"/>
  <c r="Q101" i="1"/>
  <c r="R101" i="1"/>
  <c r="M25" i="1"/>
  <c r="M10" i="1"/>
  <c r="M11" i="1"/>
  <c r="M28" i="1"/>
  <c r="M17" i="1"/>
  <c r="M18" i="1"/>
  <c r="M19" i="1"/>
  <c r="M20" i="1"/>
  <c r="N21" i="1"/>
  <c r="M29" i="1"/>
  <c r="M26" i="1"/>
  <c r="M27" i="1"/>
  <c r="M12" i="1"/>
  <c r="M13" i="1"/>
  <c r="N14" i="1"/>
  <c r="N22" i="1"/>
  <c r="N30" i="1"/>
  <c r="N17" i="1"/>
  <c r="N16" i="1"/>
  <c r="N25" i="1"/>
  <c r="N28" i="1"/>
  <c r="N29" i="1"/>
  <c r="N12" i="1"/>
  <c r="N13" i="1"/>
  <c r="N20" i="1"/>
  <c r="M21" i="1"/>
  <c r="N24" i="1"/>
  <c r="M14" i="1"/>
  <c r="M22" i="1"/>
  <c r="M30" i="1"/>
  <c r="M15" i="1"/>
  <c r="M23" i="1"/>
  <c r="M31" i="1"/>
  <c r="N18" i="1"/>
  <c r="N26" i="1"/>
  <c r="N11" i="1"/>
  <c r="N19" i="1"/>
  <c r="N27" i="1"/>
  <c r="N10" i="1"/>
  <c r="I4" i="2"/>
  <c r="AU63" i="1" l="1"/>
  <c r="AV102" i="1"/>
  <c r="AU102" i="1"/>
  <c r="AR63" i="1"/>
  <c r="AS102" i="1"/>
  <c r="AR102" i="1"/>
  <c r="AI63" i="1"/>
  <c r="AI102" i="1"/>
  <c r="AJ102" i="1"/>
  <c r="AL63" i="1"/>
  <c r="AM102" i="1"/>
  <c r="AL102" i="1"/>
  <c r="AO63" i="1"/>
  <c r="AP102" i="1"/>
  <c r="AO102" i="1"/>
  <c r="AX63" i="1"/>
  <c r="AY102" i="1"/>
  <c r="AX102" i="1"/>
  <c r="K63" i="1"/>
  <c r="L102" i="1"/>
  <c r="K102" i="1"/>
  <c r="Z63" i="1"/>
  <c r="AA102" i="1"/>
  <c r="Z102" i="1"/>
  <c r="T63" i="1"/>
  <c r="T102" i="1"/>
  <c r="U102" i="1"/>
  <c r="W63" i="1"/>
  <c r="X102" i="1"/>
  <c r="W102" i="1"/>
  <c r="AC63" i="1"/>
  <c r="AD102" i="1"/>
  <c r="AC102" i="1"/>
  <c r="N63" i="1"/>
  <c r="O102" i="1"/>
  <c r="N102" i="1"/>
  <c r="H63" i="1"/>
  <c r="I102" i="1"/>
  <c r="H102" i="1"/>
  <c r="Q63" i="1"/>
  <c r="R102" i="1"/>
  <c r="Q102" i="1"/>
  <c r="AF63" i="1"/>
  <c r="AG102" i="1"/>
  <c r="AF102" i="1"/>
  <c r="N3" i="2"/>
  <c r="N2" i="2"/>
  <c r="J90" i="2" l="1"/>
  <c r="D26" i="2"/>
  <c r="AX64" i="1"/>
  <c r="AY103" i="1"/>
  <c r="AX103" i="1"/>
  <c r="AI64" i="1"/>
  <c r="AJ103" i="1"/>
  <c r="AI103" i="1"/>
  <c r="AO64" i="1"/>
  <c r="AP103" i="1"/>
  <c r="AO103" i="1"/>
  <c r="AR64" i="1"/>
  <c r="AS103" i="1"/>
  <c r="AR103" i="1"/>
  <c r="AL64" i="1"/>
  <c r="AM103" i="1"/>
  <c r="AL103" i="1"/>
  <c r="AU64" i="1"/>
  <c r="AV103" i="1"/>
  <c r="AU103" i="1"/>
  <c r="Z64" i="1"/>
  <c r="AA103" i="1"/>
  <c r="Z103" i="1"/>
  <c r="H64" i="1"/>
  <c r="H103" i="1"/>
  <c r="I103" i="1"/>
  <c r="W64" i="1"/>
  <c r="X103" i="1"/>
  <c r="W103" i="1"/>
  <c r="AF64" i="1"/>
  <c r="AG103" i="1"/>
  <c r="AF103" i="1"/>
  <c r="K64" i="1"/>
  <c r="L103" i="1"/>
  <c r="K103" i="1"/>
  <c r="N64" i="1"/>
  <c r="O103" i="1"/>
  <c r="N103" i="1"/>
  <c r="T64" i="1"/>
  <c r="U103" i="1"/>
  <c r="T103" i="1"/>
  <c r="Q64" i="1"/>
  <c r="R103" i="1"/>
  <c r="Q103" i="1"/>
  <c r="AC64" i="1"/>
  <c r="AD103" i="1"/>
  <c r="AC103" i="1"/>
  <c r="C25" i="2"/>
  <c r="H4" i="2"/>
  <c r="H5" i="2"/>
  <c r="D5" i="2"/>
  <c r="F90" i="2" l="1"/>
  <c r="L90" i="2" s="1"/>
  <c r="C26" i="2"/>
  <c r="G25" i="2"/>
  <c r="F25" i="2"/>
  <c r="E25" i="2"/>
  <c r="AR65" i="1"/>
  <c r="AS104" i="1"/>
  <c r="AR104" i="1"/>
  <c r="AX65" i="1"/>
  <c r="AX104" i="1"/>
  <c r="AY104" i="1"/>
  <c r="AU65" i="1"/>
  <c r="AV104" i="1"/>
  <c r="AU104" i="1"/>
  <c r="AO65" i="1"/>
  <c r="AO104" i="1"/>
  <c r="AP104" i="1"/>
  <c r="AL65" i="1"/>
  <c r="AM104" i="1"/>
  <c r="AL104" i="1"/>
  <c r="AI65" i="1"/>
  <c r="AJ104" i="1"/>
  <c r="AI104" i="1"/>
  <c r="N65" i="1"/>
  <c r="O104" i="1"/>
  <c r="N104" i="1"/>
  <c r="W65" i="1"/>
  <c r="X104" i="1"/>
  <c r="W104" i="1"/>
  <c r="K65" i="1"/>
  <c r="L104" i="1"/>
  <c r="K104" i="1"/>
  <c r="H65" i="1"/>
  <c r="H104" i="1"/>
  <c r="I104" i="1"/>
  <c r="T65" i="1"/>
  <c r="U104" i="1"/>
  <c r="T104" i="1"/>
  <c r="Q65" i="1"/>
  <c r="R104" i="1"/>
  <c r="Q104" i="1"/>
  <c r="AF65" i="1"/>
  <c r="AG104" i="1"/>
  <c r="AF104" i="1"/>
  <c r="AC65" i="1"/>
  <c r="AD104" i="1"/>
  <c r="AC104" i="1"/>
  <c r="Z65" i="1"/>
  <c r="AA104" i="1"/>
  <c r="Z104" i="1"/>
  <c r="I5" i="2"/>
  <c r="I90" i="2" l="1"/>
  <c r="K90" i="2" s="1"/>
  <c r="P90" i="2" s="1"/>
  <c r="H90" i="2"/>
  <c r="M90" i="2" s="1"/>
  <c r="G26" i="2"/>
  <c r="F26" i="2"/>
  <c r="H25" i="2"/>
  <c r="AI66" i="1"/>
  <c r="AI105" i="1"/>
  <c r="AJ105" i="1"/>
  <c r="AU66" i="1"/>
  <c r="AU105" i="1"/>
  <c r="AV105" i="1"/>
  <c r="AL66" i="1"/>
  <c r="AM105" i="1"/>
  <c r="AL105" i="1"/>
  <c r="AX66" i="1"/>
  <c r="AY105" i="1"/>
  <c r="AX105" i="1"/>
  <c r="AO66" i="1"/>
  <c r="AP105" i="1"/>
  <c r="AO105" i="1"/>
  <c r="AR66" i="1"/>
  <c r="AS105" i="1"/>
  <c r="AR105" i="1"/>
  <c r="N66" i="1"/>
  <c r="O105" i="1"/>
  <c r="N105" i="1"/>
  <c r="AC66" i="1"/>
  <c r="AD105" i="1"/>
  <c r="AC105" i="1"/>
  <c r="T66" i="1"/>
  <c r="U105" i="1"/>
  <c r="T105" i="1"/>
  <c r="Z66" i="1"/>
  <c r="AA105" i="1"/>
  <c r="Z105" i="1"/>
  <c r="Q66" i="1"/>
  <c r="Q105" i="1"/>
  <c r="R105" i="1"/>
  <c r="K66" i="1"/>
  <c r="L105" i="1"/>
  <c r="K105" i="1"/>
  <c r="W66" i="1"/>
  <c r="X105" i="1"/>
  <c r="W105" i="1"/>
  <c r="AF66" i="1"/>
  <c r="AG105" i="1"/>
  <c r="AF105" i="1"/>
  <c r="H66" i="1"/>
  <c r="I105" i="1"/>
  <c r="H105" i="1"/>
  <c r="D18" i="2"/>
  <c r="D21" i="2"/>
  <c r="C21" i="2"/>
  <c r="C18" i="2"/>
  <c r="C17" i="2" s="1"/>
  <c r="Q90" i="2" l="1"/>
  <c r="AO67" i="1"/>
  <c r="AP106" i="1"/>
  <c r="AO106" i="1"/>
  <c r="AU67" i="1"/>
  <c r="AV106" i="1"/>
  <c r="AU106" i="1"/>
  <c r="AR67" i="1"/>
  <c r="AS106" i="1"/>
  <c r="AR106" i="1"/>
  <c r="AL67" i="1"/>
  <c r="AM106" i="1"/>
  <c r="AL106" i="1"/>
  <c r="AX67" i="1"/>
  <c r="AY106" i="1"/>
  <c r="AX106" i="1"/>
  <c r="AI67" i="1"/>
  <c r="AJ106" i="1"/>
  <c r="AI106" i="1"/>
  <c r="T67" i="1"/>
  <c r="U106" i="1"/>
  <c r="T106" i="1"/>
  <c r="H67" i="1"/>
  <c r="I106" i="1"/>
  <c r="H106" i="1"/>
  <c r="N67" i="1"/>
  <c r="O106" i="1"/>
  <c r="N106" i="1"/>
  <c r="K67" i="1"/>
  <c r="L106" i="1"/>
  <c r="K106" i="1"/>
  <c r="AF67" i="1"/>
  <c r="AF106" i="1"/>
  <c r="AG106" i="1"/>
  <c r="Q67" i="1"/>
  <c r="R106" i="1"/>
  <c r="Q106" i="1"/>
  <c r="AC67" i="1"/>
  <c r="AD106" i="1"/>
  <c r="AC106" i="1"/>
  <c r="W67" i="1"/>
  <c r="X106" i="1"/>
  <c r="W106" i="1"/>
  <c r="Z67" i="1"/>
  <c r="AA106" i="1"/>
  <c r="Z106" i="1"/>
  <c r="C19" i="2"/>
  <c r="C23" i="2"/>
  <c r="D17" i="2"/>
  <c r="D30" i="2" s="1"/>
  <c r="D19" i="2"/>
  <c r="G30" i="2" l="1"/>
  <c r="T90" i="2"/>
  <c r="T91" i="2" s="1"/>
  <c r="T94" i="2" s="1"/>
  <c r="S90" i="2"/>
  <c r="S91" i="2" s="1"/>
  <c r="V30" i="2"/>
  <c r="AO68" i="1"/>
  <c r="AP107" i="1"/>
  <c r="AO107" i="1"/>
  <c r="AI68" i="1"/>
  <c r="AJ107" i="1"/>
  <c r="AI107" i="1"/>
  <c r="AR68" i="1"/>
  <c r="AS107" i="1"/>
  <c r="AR107" i="1"/>
  <c r="AX68" i="1"/>
  <c r="AX107" i="1"/>
  <c r="AY107" i="1"/>
  <c r="AU68" i="1"/>
  <c r="AV107" i="1"/>
  <c r="AU107" i="1"/>
  <c r="AL68" i="1"/>
  <c r="AL107" i="1"/>
  <c r="AM107" i="1"/>
  <c r="W68" i="1"/>
  <c r="X107" i="1"/>
  <c r="W107" i="1"/>
  <c r="AC68" i="1"/>
  <c r="AD107" i="1"/>
  <c r="AC107" i="1"/>
  <c r="Q68" i="1"/>
  <c r="R107" i="1"/>
  <c r="Q107" i="1"/>
  <c r="AF68" i="1"/>
  <c r="AG107" i="1"/>
  <c r="AF107" i="1"/>
  <c r="H68" i="1"/>
  <c r="H107" i="1"/>
  <c r="I107" i="1"/>
  <c r="K68" i="1"/>
  <c r="K107" i="1"/>
  <c r="L107" i="1"/>
  <c r="N68" i="1"/>
  <c r="O107" i="1"/>
  <c r="N107" i="1"/>
  <c r="Z68" i="1"/>
  <c r="AA107" i="1"/>
  <c r="Z107" i="1"/>
  <c r="T68" i="1"/>
  <c r="U107" i="1"/>
  <c r="T107" i="1"/>
  <c r="C20" i="2"/>
  <c r="C22" i="2" s="1"/>
  <c r="C30" i="2"/>
  <c r="F30" i="2" s="1"/>
  <c r="D20" i="2"/>
  <c r="H17" i="2"/>
  <c r="D23" i="2"/>
  <c r="K30" i="2" l="1"/>
  <c r="P30" i="2" s="1"/>
  <c r="S94" i="2"/>
  <c r="L30" i="2"/>
  <c r="E30" i="2"/>
  <c r="AU69" i="1"/>
  <c r="AV108" i="1"/>
  <c r="AU108" i="1"/>
  <c r="AI69" i="1"/>
  <c r="AJ108" i="1"/>
  <c r="AI108" i="1"/>
  <c r="AL69" i="1"/>
  <c r="AM108" i="1"/>
  <c r="AL108" i="1"/>
  <c r="AR69" i="1"/>
  <c r="AS108" i="1"/>
  <c r="AR108" i="1"/>
  <c r="AX69" i="1"/>
  <c r="AX108" i="1"/>
  <c r="AY108" i="1"/>
  <c r="AO69" i="1"/>
  <c r="AP108" i="1"/>
  <c r="AO108" i="1"/>
  <c r="K69" i="1"/>
  <c r="L108" i="1"/>
  <c r="K108" i="1"/>
  <c r="Z69" i="1"/>
  <c r="Z108" i="1"/>
  <c r="AA108" i="1"/>
  <c r="AC69" i="1"/>
  <c r="AD108" i="1"/>
  <c r="AC108" i="1"/>
  <c r="AF69" i="1"/>
  <c r="AG108" i="1"/>
  <c r="AF108" i="1"/>
  <c r="Q69" i="1"/>
  <c r="R108" i="1"/>
  <c r="Q108" i="1"/>
  <c r="H69" i="1"/>
  <c r="H108" i="1"/>
  <c r="I108" i="1"/>
  <c r="N69" i="1"/>
  <c r="N108" i="1"/>
  <c r="O108" i="1"/>
  <c r="T69" i="1"/>
  <c r="U108" i="1"/>
  <c r="T108" i="1"/>
  <c r="W69" i="1"/>
  <c r="X108" i="1"/>
  <c r="W108" i="1"/>
  <c r="C31" i="2"/>
  <c r="F31" i="2" s="1"/>
  <c r="I17" i="2"/>
  <c r="D22" i="2"/>
  <c r="H18" i="2"/>
  <c r="S95" i="2" l="1"/>
  <c r="U30" i="2"/>
  <c r="M30" i="2"/>
  <c r="Q30" i="2" s="1"/>
  <c r="AO70" i="1"/>
  <c r="AP109" i="1"/>
  <c r="AO109" i="1"/>
  <c r="AX70" i="1"/>
  <c r="AY109" i="1"/>
  <c r="AX109" i="1"/>
  <c r="AI70" i="1"/>
  <c r="AJ109" i="1"/>
  <c r="AI109" i="1"/>
  <c r="AL70" i="1"/>
  <c r="AM109" i="1"/>
  <c r="AL109" i="1"/>
  <c r="AR70" i="1"/>
  <c r="AS109" i="1"/>
  <c r="AR109" i="1"/>
  <c r="AU70" i="1"/>
  <c r="AV109" i="1"/>
  <c r="AU109" i="1"/>
  <c r="T70" i="1"/>
  <c r="U109" i="1"/>
  <c r="T109" i="1"/>
  <c r="N70" i="1"/>
  <c r="O109" i="1"/>
  <c r="N109" i="1"/>
  <c r="AC70" i="1"/>
  <c r="AD109" i="1"/>
  <c r="AC109" i="1"/>
  <c r="Q70" i="1"/>
  <c r="R109" i="1"/>
  <c r="Q109" i="1"/>
  <c r="Z70" i="1"/>
  <c r="AA109" i="1"/>
  <c r="Z109" i="1"/>
  <c r="AF70" i="1"/>
  <c r="AG109" i="1"/>
  <c r="AF109" i="1"/>
  <c r="H70" i="1"/>
  <c r="H109" i="1"/>
  <c r="I109" i="1"/>
  <c r="W70" i="1"/>
  <c r="X109" i="1"/>
  <c r="W109" i="1"/>
  <c r="K70" i="1"/>
  <c r="L109" i="1"/>
  <c r="K109" i="1"/>
  <c r="C32" i="2"/>
  <c r="D31" i="2"/>
  <c r="I18" i="2"/>
  <c r="H19" i="2"/>
  <c r="H20" i="2"/>
  <c r="F32" i="2" l="1"/>
  <c r="S96" i="2"/>
  <c r="T95" i="2"/>
  <c r="G31" i="2"/>
  <c r="V31" i="2"/>
  <c r="E31" i="2"/>
  <c r="U31" i="2" s="1"/>
  <c r="S30" i="2"/>
  <c r="AU71" i="1"/>
  <c r="AV110" i="1"/>
  <c r="AU110" i="1"/>
  <c r="AI71" i="1"/>
  <c r="AI110" i="1"/>
  <c r="AJ110" i="1"/>
  <c r="AR71" i="1"/>
  <c r="AS110" i="1"/>
  <c r="AR110" i="1"/>
  <c r="AX71" i="1"/>
  <c r="AY110" i="1"/>
  <c r="AX110" i="1"/>
  <c r="AO71" i="1"/>
  <c r="AP110" i="1"/>
  <c r="AO110" i="1"/>
  <c r="AL71" i="1"/>
  <c r="AM110" i="1"/>
  <c r="AL110" i="1"/>
  <c r="AC71" i="1"/>
  <c r="AD110" i="1"/>
  <c r="AC110" i="1"/>
  <c r="Z71" i="1"/>
  <c r="AA110" i="1"/>
  <c r="Z110" i="1"/>
  <c r="N71" i="1"/>
  <c r="O110" i="1"/>
  <c r="N110" i="1"/>
  <c r="H71" i="1"/>
  <c r="I110" i="1"/>
  <c r="H110" i="1"/>
  <c r="Q71" i="1"/>
  <c r="R110" i="1"/>
  <c r="Q110" i="1"/>
  <c r="AF71" i="1"/>
  <c r="AG110" i="1"/>
  <c r="AF110" i="1"/>
  <c r="W71" i="1"/>
  <c r="X110" i="1"/>
  <c r="W110" i="1"/>
  <c r="K71" i="1"/>
  <c r="L110" i="1"/>
  <c r="K110" i="1"/>
  <c r="T71" i="1"/>
  <c r="U110" i="1"/>
  <c r="T110" i="1"/>
  <c r="D32" i="2"/>
  <c r="C33" i="2"/>
  <c r="I20" i="2"/>
  <c r="I19" i="2"/>
  <c r="F33" i="2" l="1"/>
  <c r="S97" i="2"/>
  <c r="T96" i="2"/>
  <c r="G32" i="2"/>
  <c r="L31" i="2"/>
  <c r="M31" i="2" s="1"/>
  <c r="Q31" i="2" s="1"/>
  <c r="K31" i="2"/>
  <c r="P31" i="2" s="1"/>
  <c r="V32" i="2"/>
  <c r="E32" i="2"/>
  <c r="U32" i="2" s="1"/>
  <c r="T30" i="2"/>
  <c r="AU72" i="1"/>
  <c r="AV111" i="1"/>
  <c r="AU111" i="1"/>
  <c r="AL72" i="1"/>
  <c r="AM111" i="1"/>
  <c r="AL111" i="1"/>
  <c r="AR72" i="1"/>
  <c r="AS111" i="1"/>
  <c r="AR111" i="1"/>
  <c r="AO72" i="1"/>
  <c r="AO111" i="1"/>
  <c r="AP111" i="1"/>
  <c r="AI72" i="1"/>
  <c r="AJ111" i="1"/>
  <c r="AI111" i="1"/>
  <c r="AX72" i="1"/>
  <c r="AY111" i="1"/>
  <c r="AX111" i="1"/>
  <c r="N72" i="1"/>
  <c r="O111" i="1"/>
  <c r="N111" i="1"/>
  <c r="K72" i="1"/>
  <c r="K111" i="1"/>
  <c r="L111" i="1"/>
  <c r="Q72" i="1"/>
  <c r="R111" i="1"/>
  <c r="Q111" i="1"/>
  <c r="W72" i="1"/>
  <c r="X111" i="1"/>
  <c r="W111" i="1"/>
  <c r="H72" i="1"/>
  <c r="H111" i="1"/>
  <c r="I111" i="1"/>
  <c r="AF72" i="1"/>
  <c r="AG111" i="1"/>
  <c r="AF111" i="1"/>
  <c r="Z72" i="1"/>
  <c r="AA111" i="1"/>
  <c r="Z111" i="1"/>
  <c r="T72" i="1"/>
  <c r="U111" i="1"/>
  <c r="T111" i="1"/>
  <c r="AC72" i="1"/>
  <c r="AD111" i="1"/>
  <c r="AC111" i="1"/>
  <c r="C34" i="2"/>
  <c r="D33" i="2"/>
  <c r="F34" i="2" l="1"/>
  <c r="S98" i="2"/>
  <c r="T97" i="2"/>
  <c r="G33" i="2"/>
  <c r="S31" i="2"/>
  <c r="L32" i="2"/>
  <c r="M32" i="2" s="1"/>
  <c r="Q32" i="2" s="1"/>
  <c r="K32" i="2"/>
  <c r="P32" i="2" s="1"/>
  <c r="V33" i="2"/>
  <c r="T31" i="2"/>
  <c r="E33" i="2"/>
  <c r="U33" i="2" s="1"/>
  <c r="AU73" i="1"/>
  <c r="AV112" i="1"/>
  <c r="AU112" i="1"/>
  <c r="AI73" i="1"/>
  <c r="AJ112" i="1"/>
  <c r="AI112" i="1"/>
  <c r="AL73" i="1"/>
  <c r="AM112" i="1"/>
  <c r="AL112" i="1"/>
  <c r="AX73" i="1"/>
  <c r="AX112" i="1"/>
  <c r="AY112" i="1"/>
  <c r="AR73" i="1"/>
  <c r="AS112" i="1"/>
  <c r="AR112" i="1"/>
  <c r="AO73" i="1"/>
  <c r="AP112" i="1"/>
  <c r="AO112" i="1"/>
  <c r="Q73" i="1"/>
  <c r="R112" i="1"/>
  <c r="Q112" i="1"/>
  <c r="T73" i="1"/>
  <c r="U112" i="1"/>
  <c r="T112" i="1"/>
  <c r="K73" i="1"/>
  <c r="L112" i="1"/>
  <c r="K112" i="1"/>
  <c r="Z73" i="1"/>
  <c r="Z112" i="1"/>
  <c r="AA112" i="1"/>
  <c r="AF73" i="1"/>
  <c r="AG112" i="1"/>
  <c r="AF112" i="1"/>
  <c r="W73" i="1"/>
  <c r="X112" i="1"/>
  <c r="W112" i="1"/>
  <c r="H73" i="1"/>
  <c r="H112" i="1"/>
  <c r="I112" i="1"/>
  <c r="AC73" i="1"/>
  <c r="AD112" i="1"/>
  <c r="AC112" i="1"/>
  <c r="N73" i="1"/>
  <c r="O112" i="1"/>
  <c r="N112" i="1"/>
  <c r="C35" i="2"/>
  <c r="D34" i="2"/>
  <c r="F35" i="2" l="1"/>
  <c r="S99" i="2"/>
  <c r="T98" i="2"/>
  <c r="G34" i="2"/>
  <c r="S32" i="2"/>
  <c r="L33" i="2"/>
  <c r="M33" i="2" s="1"/>
  <c r="Q33" i="2" s="1"/>
  <c r="K33" i="2"/>
  <c r="P33" i="2" s="1"/>
  <c r="V34" i="2"/>
  <c r="T32" i="2"/>
  <c r="E34" i="2"/>
  <c r="U34" i="2" s="1"/>
  <c r="AI74" i="1"/>
  <c r="AJ113" i="1"/>
  <c r="AI113" i="1"/>
  <c r="AO74" i="1"/>
  <c r="AP113" i="1"/>
  <c r="AO113" i="1"/>
  <c r="AL74" i="1"/>
  <c r="AM113" i="1"/>
  <c r="AL113" i="1"/>
  <c r="AR74" i="1"/>
  <c r="AR113" i="1"/>
  <c r="AS113" i="1"/>
  <c r="AX74" i="1"/>
  <c r="AY113" i="1"/>
  <c r="AX113" i="1"/>
  <c r="AU74" i="1"/>
  <c r="AU113" i="1"/>
  <c r="AV113" i="1"/>
  <c r="K74" i="1"/>
  <c r="L113" i="1"/>
  <c r="K113" i="1"/>
  <c r="AC74" i="1"/>
  <c r="AD113" i="1"/>
  <c r="AC113" i="1"/>
  <c r="AF74" i="1"/>
  <c r="AG113" i="1"/>
  <c r="AF113" i="1"/>
  <c r="T74" i="1"/>
  <c r="U113" i="1"/>
  <c r="T113" i="1"/>
  <c r="H74" i="1"/>
  <c r="I113" i="1"/>
  <c r="H113" i="1"/>
  <c r="Z74" i="1"/>
  <c r="AA113" i="1"/>
  <c r="Z113" i="1"/>
  <c r="W74" i="1"/>
  <c r="X113" i="1"/>
  <c r="W113" i="1"/>
  <c r="N74" i="1"/>
  <c r="O113" i="1"/>
  <c r="N113" i="1"/>
  <c r="Q74" i="1"/>
  <c r="R113" i="1"/>
  <c r="Q113" i="1"/>
  <c r="C36" i="2"/>
  <c r="D35" i="2"/>
  <c r="F36" i="2" l="1"/>
  <c r="S100" i="2"/>
  <c r="G35" i="2"/>
  <c r="T99" i="2"/>
  <c r="L34" i="2"/>
  <c r="M34" i="2" s="1"/>
  <c r="Q34" i="2" s="1"/>
  <c r="K34" i="2"/>
  <c r="P34" i="2" s="1"/>
  <c r="S33" i="2"/>
  <c r="V35" i="2"/>
  <c r="E35" i="2"/>
  <c r="U35" i="2" s="1"/>
  <c r="T33" i="2"/>
  <c r="AU75" i="1"/>
  <c r="AV114" i="1"/>
  <c r="AU114" i="1"/>
  <c r="AI75" i="1"/>
  <c r="AJ114" i="1"/>
  <c r="AI114" i="1"/>
  <c r="AL75" i="1"/>
  <c r="AM114" i="1"/>
  <c r="AL114" i="1"/>
  <c r="AX75" i="1"/>
  <c r="AY114" i="1"/>
  <c r="AX114" i="1"/>
  <c r="AO75" i="1"/>
  <c r="AP114" i="1"/>
  <c r="AO114" i="1"/>
  <c r="AR75" i="1"/>
  <c r="AS114" i="1"/>
  <c r="AR114" i="1"/>
  <c r="Z75" i="1"/>
  <c r="AA114" i="1"/>
  <c r="Z114" i="1"/>
  <c r="N75" i="1"/>
  <c r="O114" i="1"/>
  <c r="N114" i="1"/>
  <c r="AF75" i="1"/>
  <c r="AG114" i="1"/>
  <c r="AF114" i="1"/>
  <c r="H75" i="1"/>
  <c r="I114" i="1"/>
  <c r="H114" i="1"/>
  <c r="AC75" i="1"/>
  <c r="AD114" i="1"/>
  <c r="AC114" i="1"/>
  <c r="W75" i="1"/>
  <c r="X114" i="1"/>
  <c r="W114" i="1"/>
  <c r="T75" i="1"/>
  <c r="T114" i="1"/>
  <c r="U114" i="1"/>
  <c r="Q75" i="1"/>
  <c r="R114" i="1"/>
  <c r="Q114" i="1"/>
  <c r="K75" i="1"/>
  <c r="L114" i="1"/>
  <c r="K114" i="1"/>
  <c r="C37" i="2"/>
  <c r="D36" i="2"/>
  <c r="F37" i="2" l="1"/>
  <c r="S101" i="2"/>
  <c r="G36" i="2"/>
  <c r="T100" i="2"/>
  <c r="S34" i="2"/>
  <c r="L35" i="2"/>
  <c r="M35" i="2" s="1"/>
  <c r="Q35" i="2" s="1"/>
  <c r="K35" i="2"/>
  <c r="P35" i="2" s="1"/>
  <c r="V36" i="2"/>
  <c r="E36" i="2"/>
  <c r="T34" i="2"/>
  <c r="AR76" i="1"/>
  <c r="AR77" i="1" s="1"/>
  <c r="AS115" i="1"/>
  <c r="AR115" i="1"/>
  <c r="AO76" i="1"/>
  <c r="AO77" i="1" s="1"/>
  <c r="AP115" i="1"/>
  <c r="AO115" i="1"/>
  <c r="AU76" i="1"/>
  <c r="AU77" i="1" s="1"/>
  <c r="AU115" i="1"/>
  <c r="AV115" i="1"/>
  <c r="AL76" i="1"/>
  <c r="AL77" i="1" s="1"/>
  <c r="AM115" i="1"/>
  <c r="AL115" i="1"/>
  <c r="AI76" i="1"/>
  <c r="AI77" i="1" s="1"/>
  <c r="AJ115" i="1"/>
  <c r="AI115" i="1"/>
  <c r="AX76" i="1"/>
  <c r="AX115" i="1"/>
  <c r="AY115" i="1"/>
  <c r="AF76" i="1"/>
  <c r="AF77" i="1" s="1"/>
  <c r="AG115" i="1"/>
  <c r="AF115" i="1"/>
  <c r="W76" i="1"/>
  <c r="W77" i="1" s="1"/>
  <c r="X115" i="1"/>
  <c r="W115" i="1"/>
  <c r="AC76" i="1"/>
  <c r="AC77" i="1" s="1"/>
  <c r="AD115" i="1"/>
  <c r="AC115" i="1"/>
  <c r="N76" i="1"/>
  <c r="N77" i="1" s="1"/>
  <c r="O115" i="1"/>
  <c r="N115" i="1"/>
  <c r="T76" i="1"/>
  <c r="T77" i="1" s="1"/>
  <c r="U115" i="1"/>
  <c r="T115" i="1"/>
  <c r="H76" i="1"/>
  <c r="H77" i="1" s="1"/>
  <c r="H115" i="1"/>
  <c r="I115" i="1"/>
  <c r="Q76" i="1"/>
  <c r="Q77" i="1" s="1"/>
  <c r="R115" i="1"/>
  <c r="Q115" i="1"/>
  <c r="K76" i="1"/>
  <c r="L115" i="1"/>
  <c r="K115" i="1"/>
  <c r="Z76" i="1"/>
  <c r="Z77" i="1" s="1"/>
  <c r="AA115" i="1"/>
  <c r="Z115" i="1"/>
  <c r="C38" i="2"/>
  <c r="D37" i="2"/>
  <c r="AL78" i="1" l="1"/>
  <c r="AL117" i="1"/>
  <c r="AM117" i="1"/>
  <c r="AI78" i="1"/>
  <c r="AI117" i="1"/>
  <c r="AJ117" i="1"/>
  <c r="N78" i="1"/>
  <c r="O117" i="1"/>
  <c r="N117" i="1"/>
  <c r="AO78" i="1"/>
  <c r="AP117" i="1"/>
  <c r="AO117" i="1"/>
  <c r="Q117" i="1"/>
  <c r="R117" i="1"/>
  <c r="Q78" i="1"/>
  <c r="AA117" i="1"/>
  <c r="Z117" i="1"/>
  <c r="Z78" i="1"/>
  <c r="AG117" i="1"/>
  <c r="AF117" i="1"/>
  <c r="AF78" i="1"/>
  <c r="H117" i="1"/>
  <c r="H78" i="1"/>
  <c r="I117" i="1"/>
  <c r="AC117" i="1"/>
  <c r="AC78" i="1"/>
  <c r="AD117" i="1"/>
  <c r="L116" i="1"/>
  <c r="K77" i="1"/>
  <c r="K116" i="1"/>
  <c r="T78" i="1"/>
  <c r="U117" i="1"/>
  <c r="T117" i="1"/>
  <c r="AV117" i="1"/>
  <c r="AU78" i="1"/>
  <c r="AU117" i="1"/>
  <c r="AS117" i="1"/>
  <c r="AR117" i="1"/>
  <c r="AR78" i="1"/>
  <c r="W117" i="1"/>
  <c r="W78" i="1"/>
  <c r="X117" i="1"/>
  <c r="F38" i="2"/>
  <c r="S102" i="2"/>
  <c r="G37" i="2"/>
  <c r="T101" i="2"/>
  <c r="V37" i="2"/>
  <c r="U36" i="2"/>
  <c r="T35" i="2"/>
  <c r="L36" i="2"/>
  <c r="M36" i="2" s="1"/>
  <c r="Q36" i="2" s="1"/>
  <c r="K36" i="2"/>
  <c r="P36" i="2" s="1"/>
  <c r="S35" i="2"/>
  <c r="E37" i="2"/>
  <c r="U37" i="2" s="1"/>
  <c r="AV116" i="1"/>
  <c r="AU116" i="1"/>
  <c r="AX116" i="1"/>
  <c r="AY116" i="1"/>
  <c r="AJ116" i="1"/>
  <c r="AI116" i="1"/>
  <c r="AP116" i="1"/>
  <c r="AO116" i="1"/>
  <c r="AM116" i="1"/>
  <c r="AL116" i="1"/>
  <c r="AS116" i="1"/>
  <c r="AR116" i="1"/>
  <c r="AD116" i="1"/>
  <c r="AC116" i="1"/>
  <c r="U116" i="1"/>
  <c r="T116" i="1"/>
  <c r="X116" i="1"/>
  <c r="W116" i="1"/>
  <c r="R116" i="1"/>
  <c r="Q116" i="1"/>
  <c r="O116" i="1"/>
  <c r="N116" i="1"/>
  <c r="H116" i="1"/>
  <c r="I116" i="1"/>
  <c r="AA116" i="1"/>
  <c r="Z116" i="1"/>
  <c r="AG116" i="1"/>
  <c r="AF116" i="1"/>
  <c r="C39" i="2"/>
  <c r="D38" i="2"/>
  <c r="AR118" i="1" l="1"/>
  <c r="AS118" i="1"/>
  <c r="AR79" i="1"/>
  <c r="T79" i="1"/>
  <c r="U118" i="1"/>
  <c r="T118" i="1"/>
  <c r="I118" i="1"/>
  <c r="H79" i="1"/>
  <c r="H118" i="1"/>
  <c r="R118" i="1"/>
  <c r="Q79" i="1"/>
  <c r="Q118" i="1"/>
  <c r="O118" i="1"/>
  <c r="N79" i="1"/>
  <c r="N118" i="1"/>
  <c r="AG118" i="1"/>
  <c r="AF118" i="1"/>
  <c r="AF79" i="1"/>
  <c r="AI79" i="1"/>
  <c r="AJ118" i="1"/>
  <c r="AI118" i="1"/>
  <c r="AD118" i="1"/>
  <c r="AC118" i="1"/>
  <c r="AC79" i="1"/>
  <c r="AA118" i="1"/>
  <c r="Z118" i="1"/>
  <c r="Z79" i="1"/>
  <c r="AO79" i="1"/>
  <c r="AP118" i="1"/>
  <c r="AO118" i="1"/>
  <c r="K78" i="1"/>
  <c r="K117" i="1"/>
  <c r="L117" i="1"/>
  <c r="AV118" i="1"/>
  <c r="AU118" i="1"/>
  <c r="AU79" i="1"/>
  <c r="X118" i="1"/>
  <c r="W118" i="1"/>
  <c r="W79" i="1"/>
  <c r="AM118" i="1"/>
  <c r="AL79" i="1"/>
  <c r="AL118" i="1"/>
  <c r="F39" i="2"/>
  <c r="S103" i="2"/>
  <c r="T102" i="2"/>
  <c r="G38" i="2"/>
  <c r="T36" i="2"/>
  <c r="L37" i="2"/>
  <c r="M37" i="2" s="1"/>
  <c r="Q37" i="2" s="1"/>
  <c r="K37" i="2"/>
  <c r="P37" i="2" s="1"/>
  <c r="V38" i="2"/>
  <c r="S36" i="2"/>
  <c r="E38" i="2"/>
  <c r="U38" i="2" s="1"/>
  <c r="C40" i="2"/>
  <c r="D39" i="2"/>
  <c r="AD119" i="1" l="1"/>
  <c r="AC119" i="1"/>
  <c r="AC80" i="1"/>
  <c r="H119" i="1"/>
  <c r="H80" i="1"/>
  <c r="I119" i="1"/>
  <c r="X119" i="1"/>
  <c r="W119" i="1"/>
  <c r="W80" i="1"/>
  <c r="K79" i="1"/>
  <c r="L118" i="1"/>
  <c r="K118" i="1"/>
  <c r="N119" i="1"/>
  <c r="O119" i="1"/>
  <c r="N80" i="1"/>
  <c r="AO80" i="1"/>
  <c r="AP119" i="1"/>
  <c r="AO119" i="1"/>
  <c r="AI80" i="1"/>
  <c r="AI119" i="1"/>
  <c r="AJ119" i="1"/>
  <c r="AF119" i="1"/>
  <c r="AF80" i="1"/>
  <c r="AG119" i="1"/>
  <c r="AU119" i="1"/>
  <c r="AU80" i="1"/>
  <c r="AV119" i="1"/>
  <c r="T80" i="1"/>
  <c r="T119" i="1"/>
  <c r="U119" i="1"/>
  <c r="Z119" i="1"/>
  <c r="Z80" i="1"/>
  <c r="AA119" i="1"/>
  <c r="Q80" i="1"/>
  <c r="R119" i="1"/>
  <c r="Q119" i="1"/>
  <c r="AS119" i="1"/>
  <c r="AR80" i="1"/>
  <c r="AR119" i="1"/>
  <c r="AL119" i="1"/>
  <c r="AL80" i="1"/>
  <c r="AM119" i="1"/>
  <c r="F40" i="2"/>
  <c r="S104" i="2"/>
  <c r="T103" i="2"/>
  <c r="G39" i="2"/>
  <c r="V39" i="2"/>
  <c r="L38" i="2"/>
  <c r="M38" i="2" s="1"/>
  <c r="Q38" i="2" s="1"/>
  <c r="K38" i="2"/>
  <c r="P38" i="2" s="1"/>
  <c r="S37" i="2"/>
  <c r="E39" i="2"/>
  <c r="U39" i="2" s="1"/>
  <c r="C41" i="2"/>
  <c r="D40" i="2"/>
  <c r="AG120" i="1" l="1"/>
  <c r="AF120" i="1"/>
  <c r="AF81" i="1"/>
  <c r="N81" i="1"/>
  <c r="O120" i="1"/>
  <c r="N120" i="1"/>
  <c r="AA120" i="1"/>
  <c r="Z120" i="1"/>
  <c r="Z81" i="1"/>
  <c r="AO81" i="1"/>
  <c r="AO120" i="1"/>
  <c r="AP120" i="1"/>
  <c r="AS120" i="1"/>
  <c r="AR120" i="1"/>
  <c r="AR81" i="1"/>
  <c r="AI81" i="1"/>
  <c r="AJ120" i="1"/>
  <c r="AI120" i="1"/>
  <c r="R120" i="1"/>
  <c r="Q81" i="1"/>
  <c r="Q120" i="1"/>
  <c r="AU81" i="1"/>
  <c r="AU120" i="1"/>
  <c r="AV120" i="1"/>
  <c r="K80" i="1"/>
  <c r="L119" i="1"/>
  <c r="K119" i="1"/>
  <c r="I120" i="1"/>
  <c r="H81" i="1"/>
  <c r="H120" i="1"/>
  <c r="T81" i="1"/>
  <c r="U120" i="1"/>
  <c r="T120" i="1"/>
  <c r="AD120" i="1"/>
  <c r="AC120" i="1"/>
  <c r="AC81" i="1"/>
  <c r="AL81" i="1"/>
  <c r="AM120" i="1"/>
  <c r="AL120" i="1"/>
  <c r="X120" i="1"/>
  <c r="W120" i="1"/>
  <c r="W81" i="1"/>
  <c r="F41" i="2"/>
  <c r="S105" i="2"/>
  <c r="T104" i="2"/>
  <c r="G40" i="2"/>
  <c r="S38" i="2"/>
  <c r="L39" i="2"/>
  <c r="M39" i="2" s="1"/>
  <c r="Q39" i="2" s="1"/>
  <c r="K39" i="2"/>
  <c r="P39" i="2" s="1"/>
  <c r="V40" i="2"/>
  <c r="E40" i="2"/>
  <c r="U40" i="2" s="1"/>
  <c r="T38" i="2"/>
  <c r="T37" i="2"/>
  <c r="C62" i="2"/>
  <c r="C42" i="2"/>
  <c r="D41" i="2"/>
  <c r="T82" i="1" l="1"/>
  <c r="U121" i="1"/>
  <c r="T121" i="1"/>
  <c r="AR121" i="1"/>
  <c r="AS121" i="1"/>
  <c r="AR82" i="1"/>
  <c r="AL82" i="1"/>
  <c r="AM121" i="1"/>
  <c r="AL121" i="1"/>
  <c r="AI82" i="1"/>
  <c r="AI121" i="1"/>
  <c r="AJ121" i="1"/>
  <c r="AU82" i="1"/>
  <c r="AV121" i="1"/>
  <c r="AU121" i="1"/>
  <c r="AF121" i="1"/>
  <c r="AF82" i="1"/>
  <c r="AG121" i="1"/>
  <c r="W121" i="1"/>
  <c r="W82" i="1"/>
  <c r="X121" i="1"/>
  <c r="AO82" i="1"/>
  <c r="AP121" i="1"/>
  <c r="AO121" i="1"/>
  <c r="H121" i="1"/>
  <c r="H82" i="1"/>
  <c r="I121" i="1"/>
  <c r="AC121" i="1"/>
  <c r="AC82" i="1"/>
  <c r="AD121" i="1"/>
  <c r="Q121" i="1"/>
  <c r="R121" i="1"/>
  <c r="Q82" i="1"/>
  <c r="N82" i="1"/>
  <c r="O121" i="1"/>
  <c r="N121" i="1"/>
  <c r="K81" i="1"/>
  <c r="L120" i="1"/>
  <c r="K120" i="1"/>
  <c r="Z82" i="1"/>
  <c r="AA121" i="1"/>
  <c r="Z121" i="1"/>
  <c r="F42" i="2"/>
  <c r="S106" i="2"/>
  <c r="T105" i="2"/>
  <c r="G41" i="2"/>
  <c r="L40" i="2"/>
  <c r="M40" i="2" s="1"/>
  <c r="Q40" i="2" s="1"/>
  <c r="K40" i="2"/>
  <c r="P40" i="2" s="1"/>
  <c r="V41" i="2"/>
  <c r="S39" i="2"/>
  <c r="E41" i="2"/>
  <c r="U41" i="2" s="1"/>
  <c r="C43" i="2"/>
  <c r="D42" i="2"/>
  <c r="AL83" i="1" l="1"/>
  <c r="AM122" i="1"/>
  <c r="AL122" i="1"/>
  <c r="K82" i="1"/>
  <c r="K121" i="1"/>
  <c r="L121" i="1"/>
  <c r="AC83" i="1"/>
  <c r="AD122" i="1"/>
  <c r="AC122" i="1"/>
  <c r="Z83" i="1"/>
  <c r="AA122" i="1"/>
  <c r="Z122" i="1"/>
  <c r="AO83" i="1"/>
  <c r="AP122" i="1"/>
  <c r="AO122" i="1"/>
  <c r="AR83" i="1"/>
  <c r="AR122" i="1"/>
  <c r="AS122" i="1"/>
  <c r="AU83" i="1"/>
  <c r="AV122" i="1"/>
  <c r="AU122" i="1"/>
  <c r="W83" i="1"/>
  <c r="X122" i="1"/>
  <c r="W122" i="1"/>
  <c r="N83" i="1"/>
  <c r="O122" i="1"/>
  <c r="N122" i="1"/>
  <c r="H83" i="1"/>
  <c r="I122" i="1"/>
  <c r="H122" i="1"/>
  <c r="AI83" i="1"/>
  <c r="AJ122" i="1"/>
  <c r="AI122" i="1"/>
  <c r="Q83" i="1"/>
  <c r="R122" i="1"/>
  <c r="Q122" i="1"/>
  <c r="AF83" i="1"/>
  <c r="AG122" i="1"/>
  <c r="AF122" i="1"/>
  <c r="T83" i="1"/>
  <c r="U122" i="1"/>
  <c r="T122" i="1"/>
  <c r="F43" i="2"/>
  <c r="S107" i="2"/>
  <c r="T106" i="2"/>
  <c r="G42" i="2"/>
  <c r="L41" i="2"/>
  <c r="M41" i="2" s="1"/>
  <c r="Q41" i="2" s="1"/>
  <c r="K41" i="2"/>
  <c r="P41" i="2" s="1"/>
  <c r="V42" i="2"/>
  <c r="T40" i="2"/>
  <c r="S40" i="2"/>
  <c r="E42" i="2"/>
  <c r="U42" i="2" s="1"/>
  <c r="T39" i="2"/>
  <c r="C44" i="2"/>
  <c r="D43" i="2"/>
  <c r="T84" i="1" l="1"/>
  <c r="T123" i="1"/>
  <c r="U123" i="1"/>
  <c r="AR84" i="1"/>
  <c r="AS123" i="1"/>
  <c r="AR123" i="1"/>
  <c r="AI84" i="1"/>
  <c r="AJ123" i="1"/>
  <c r="AI123" i="1"/>
  <c r="AC84" i="1"/>
  <c r="AD123" i="1"/>
  <c r="AC123" i="1"/>
  <c r="W84" i="1"/>
  <c r="X123" i="1"/>
  <c r="W123" i="1"/>
  <c r="AF84" i="1"/>
  <c r="AF123" i="1"/>
  <c r="AG123" i="1"/>
  <c r="AO84" i="1"/>
  <c r="AO123" i="1"/>
  <c r="AP123" i="1"/>
  <c r="K83" i="1"/>
  <c r="L122" i="1"/>
  <c r="K122" i="1"/>
  <c r="AU84" i="1"/>
  <c r="AV123" i="1"/>
  <c r="AU123" i="1"/>
  <c r="Q84" i="1"/>
  <c r="R123" i="1"/>
  <c r="Q123" i="1"/>
  <c r="Z84" i="1"/>
  <c r="Z123" i="1"/>
  <c r="AA123" i="1"/>
  <c r="H84" i="1"/>
  <c r="H123" i="1"/>
  <c r="I123" i="1"/>
  <c r="N84" i="1"/>
  <c r="N123" i="1"/>
  <c r="O123" i="1"/>
  <c r="AL84" i="1"/>
  <c r="AL123" i="1"/>
  <c r="AM123" i="1"/>
  <c r="G69" i="2"/>
  <c r="F44" i="2"/>
  <c r="S108" i="2"/>
  <c r="G43" i="2"/>
  <c r="T107" i="2"/>
  <c r="T41" i="2"/>
  <c r="V43" i="2"/>
  <c r="L42" i="2"/>
  <c r="M42" i="2" s="1"/>
  <c r="Q42" i="2" s="1"/>
  <c r="K42" i="2"/>
  <c r="P42" i="2" s="1"/>
  <c r="D44" i="2"/>
  <c r="S62" i="2"/>
  <c r="E43" i="2"/>
  <c r="U43" i="2" s="1"/>
  <c r="G68" i="2"/>
  <c r="S41" i="2"/>
  <c r="C45" i="2"/>
  <c r="N85" i="1" l="1"/>
  <c r="O124" i="1"/>
  <c r="N124" i="1"/>
  <c r="W85" i="1"/>
  <c r="X124" i="1"/>
  <c r="W124" i="1"/>
  <c r="Z85" i="1"/>
  <c r="AA124" i="1"/>
  <c r="Z124" i="1"/>
  <c r="AI85" i="1"/>
  <c r="AJ124" i="1"/>
  <c r="AI124" i="1"/>
  <c r="AL85" i="1"/>
  <c r="AM124" i="1"/>
  <c r="AL124" i="1"/>
  <c r="AF85" i="1"/>
  <c r="AG124" i="1"/>
  <c r="AF124" i="1"/>
  <c r="K84" i="1"/>
  <c r="L123" i="1"/>
  <c r="K123" i="1"/>
  <c r="Q85" i="1"/>
  <c r="R124" i="1"/>
  <c r="Q124" i="1"/>
  <c r="AO85" i="1"/>
  <c r="AO124" i="1"/>
  <c r="AP124" i="1"/>
  <c r="H85" i="1"/>
  <c r="I124" i="1"/>
  <c r="H124" i="1"/>
  <c r="AC85" i="1"/>
  <c r="AD124" i="1"/>
  <c r="AC124" i="1"/>
  <c r="AR85" i="1"/>
  <c r="AS124" i="1"/>
  <c r="AR124" i="1"/>
  <c r="AU85" i="1"/>
  <c r="AU124" i="1"/>
  <c r="AV124" i="1"/>
  <c r="T85" i="1"/>
  <c r="U124" i="1"/>
  <c r="T124" i="1"/>
  <c r="F45" i="2"/>
  <c r="S109" i="2"/>
  <c r="G44" i="2"/>
  <c r="T108" i="2"/>
  <c r="T42" i="2"/>
  <c r="G70" i="2"/>
  <c r="L43" i="2"/>
  <c r="M43" i="2" s="1"/>
  <c r="Q43" i="2" s="1"/>
  <c r="K43" i="2"/>
  <c r="P43" i="2" s="1"/>
  <c r="V44" i="2"/>
  <c r="S42" i="2"/>
  <c r="E44" i="2"/>
  <c r="C78" i="2"/>
  <c r="C46" i="2"/>
  <c r="D45" i="2"/>
  <c r="T86" i="1" l="1"/>
  <c r="U125" i="1"/>
  <c r="T125" i="1"/>
  <c r="AF86" i="1"/>
  <c r="AG125" i="1"/>
  <c r="AF125" i="1"/>
  <c r="AC86" i="1"/>
  <c r="AC125" i="1"/>
  <c r="AD125" i="1"/>
  <c r="Z86" i="1"/>
  <c r="AA125" i="1"/>
  <c r="Z125" i="1"/>
  <c r="Q86" i="1"/>
  <c r="Q125" i="1"/>
  <c r="R125" i="1"/>
  <c r="AU86" i="1"/>
  <c r="AV125" i="1"/>
  <c r="AU125" i="1"/>
  <c r="AL86" i="1"/>
  <c r="AM125" i="1"/>
  <c r="AL125" i="1"/>
  <c r="H86" i="1"/>
  <c r="H125" i="1"/>
  <c r="I125" i="1"/>
  <c r="K85" i="1"/>
  <c r="L124" i="1"/>
  <c r="K124" i="1"/>
  <c r="AR86" i="1"/>
  <c r="AS125" i="1"/>
  <c r="AR125" i="1"/>
  <c r="AI86" i="1"/>
  <c r="AI125" i="1"/>
  <c r="AJ125" i="1"/>
  <c r="W86" i="1"/>
  <c r="W125" i="1"/>
  <c r="X125" i="1"/>
  <c r="AO86" i="1"/>
  <c r="AP125" i="1"/>
  <c r="AO125" i="1"/>
  <c r="N86" i="1"/>
  <c r="O125" i="1"/>
  <c r="N125" i="1"/>
  <c r="F46" i="2"/>
  <c r="S110" i="2"/>
  <c r="G45" i="2"/>
  <c r="T109" i="2"/>
  <c r="V45" i="2"/>
  <c r="U44" i="2"/>
  <c r="L44" i="2"/>
  <c r="M44" i="2" s="1"/>
  <c r="Q44" i="2" s="1"/>
  <c r="K44" i="2"/>
  <c r="P44" i="2" s="1"/>
  <c r="S43" i="2"/>
  <c r="T43" i="2"/>
  <c r="E45" i="2"/>
  <c r="U45" i="2" s="1"/>
  <c r="C77" i="2"/>
  <c r="C47" i="2"/>
  <c r="D46" i="2"/>
  <c r="AI87" i="1" l="1"/>
  <c r="AJ126" i="1"/>
  <c r="AI126" i="1"/>
  <c r="AC87" i="1"/>
  <c r="AD126" i="1"/>
  <c r="AC126" i="1"/>
  <c r="N87" i="1"/>
  <c r="O126" i="1"/>
  <c r="N126" i="1"/>
  <c r="AU87" i="1"/>
  <c r="AV126" i="1"/>
  <c r="AU126" i="1"/>
  <c r="H87" i="1"/>
  <c r="I126" i="1"/>
  <c r="H126" i="1"/>
  <c r="AF87" i="1"/>
  <c r="AG126" i="1"/>
  <c r="AF126" i="1"/>
  <c r="AL87" i="1"/>
  <c r="AM126" i="1"/>
  <c r="AL126" i="1"/>
  <c r="W87" i="1"/>
  <c r="X126" i="1"/>
  <c r="W126" i="1"/>
  <c r="Z87" i="1"/>
  <c r="AA126" i="1"/>
  <c r="Z126" i="1"/>
  <c r="AO87" i="1"/>
  <c r="AP126" i="1"/>
  <c r="AO126" i="1"/>
  <c r="Q87" i="1"/>
  <c r="R126" i="1"/>
  <c r="Q126" i="1"/>
  <c r="AR87" i="1"/>
  <c r="AR126" i="1"/>
  <c r="AS126" i="1"/>
  <c r="K86" i="1"/>
  <c r="K125" i="1"/>
  <c r="L125" i="1"/>
  <c r="T87" i="1"/>
  <c r="U126" i="1"/>
  <c r="T126" i="1"/>
  <c r="F47" i="2"/>
  <c r="S111" i="2"/>
  <c r="T110" i="2"/>
  <c r="G46" i="2"/>
  <c r="L45" i="2"/>
  <c r="M45" i="2" s="1"/>
  <c r="Q45" i="2" s="1"/>
  <c r="K45" i="2"/>
  <c r="P45" i="2" s="1"/>
  <c r="V46" i="2"/>
  <c r="E46" i="2"/>
  <c r="U46" i="2" s="1"/>
  <c r="T44" i="2"/>
  <c r="C76" i="2"/>
  <c r="C48" i="2"/>
  <c r="D47" i="2"/>
  <c r="T88" i="1" l="1"/>
  <c r="T127" i="1"/>
  <c r="U127" i="1"/>
  <c r="AF88" i="1"/>
  <c r="AF127" i="1"/>
  <c r="AG127" i="1"/>
  <c r="Q88" i="1"/>
  <c r="R127" i="1"/>
  <c r="Q127" i="1"/>
  <c r="N88" i="1"/>
  <c r="N127" i="1"/>
  <c r="O127" i="1"/>
  <c r="W88" i="1"/>
  <c r="W127" i="1"/>
  <c r="X127" i="1"/>
  <c r="K87" i="1"/>
  <c r="L126" i="1"/>
  <c r="K126" i="1"/>
  <c r="H88" i="1"/>
  <c r="H127" i="1"/>
  <c r="I127" i="1"/>
  <c r="AO88" i="1"/>
  <c r="AP127" i="1"/>
  <c r="AO127" i="1"/>
  <c r="AC88" i="1"/>
  <c r="AD127" i="1"/>
  <c r="AC127" i="1"/>
  <c r="AL88" i="1"/>
  <c r="AL127" i="1"/>
  <c r="AM127" i="1"/>
  <c r="AR88" i="1"/>
  <c r="AS127" i="1"/>
  <c r="AR127" i="1"/>
  <c r="AU88" i="1"/>
  <c r="AU127" i="1"/>
  <c r="AV127" i="1"/>
  <c r="Z88" i="1"/>
  <c r="Z127" i="1"/>
  <c r="AA127" i="1"/>
  <c r="AI88" i="1"/>
  <c r="AJ127" i="1"/>
  <c r="AI127" i="1"/>
  <c r="F48" i="2"/>
  <c r="S112" i="2"/>
  <c r="T111" i="2"/>
  <c r="G47" i="2"/>
  <c r="V47" i="2"/>
  <c r="L46" i="2"/>
  <c r="M46" i="2" s="1"/>
  <c r="Q46" i="2" s="1"/>
  <c r="K46" i="2"/>
  <c r="P46" i="2" s="1"/>
  <c r="E47" i="2"/>
  <c r="U47" i="2" s="1"/>
  <c r="S44" i="2"/>
  <c r="S45" i="2"/>
  <c r="C75" i="2"/>
  <c r="C49" i="2"/>
  <c r="D48" i="2"/>
  <c r="AI89" i="1" l="1"/>
  <c r="AJ128" i="1"/>
  <c r="AI128" i="1"/>
  <c r="K88" i="1"/>
  <c r="L127" i="1"/>
  <c r="K127" i="1"/>
  <c r="AR89" i="1"/>
  <c r="AS128" i="1"/>
  <c r="AR128" i="1"/>
  <c r="Q89" i="1"/>
  <c r="R128" i="1"/>
  <c r="Q128" i="1"/>
  <c r="AO89" i="1"/>
  <c r="AO128" i="1"/>
  <c r="AP128" i="1"/>
  <c r="AL89" i="1"/>
  <c r="AM128" i="1"/>
  <c r="AL128" i="1"/>
  <c r="H89" i="1"/>
  <c r="H128" i="1"/>
  <c r="I128" i="1"/>
  <c r="AU89" i="1"/>
  <c r="AU128" i="1"/>
  <c r="AV128" i="1"/>
  <c r="N89" i="1"/>
  <c r="O128" i="1"/>
  <c r="N128" i="1"/>
  <c r="Z89" i="1"/>
  <c r="AA128" i="1"/>
  <c r="Z128" i="1"/>
  <c r="W89" i="1"/>
  <c r="X128" i="1"/>
  <c r="W128" i="1"/>
  <c r="AF89" i="1"/>
  <c r="AG128" i="1"/>
  <c r="AF128" i="1"/>
  <c r="AC89" i="1"/>
  <c r="AD128" i="1"/>
  <c r="AC128" i="1"/>
  <c r="T89" i="1"/>
  <c r="U128" i="1"/>
  <c r="T128" i="1"/>
  <c r="T46" i="2"/>
  <c r="F49" i="2"/>
  <c r="S113" i="2"/>
  <c r="T112" i="2"/>
  <c r="G48" i="2"/>
  <c r="V48" i="2"/>
  <c r="L47" i="2"/>
  <c r="M47" i="2" s="1"/>
  <c r="Q47" i="2" s="1"/>
  <c r="K47" i="2"/>
  <c r="P47" i="2" s="1"/>
  <c r="S46" i="2"/>
  <c r="E48" i="2"/>
  <c r="U48" i="2" s="1"/>
  <c r="T45" i="2"/>
  <c r="S78" i="2"/>
  <c r="C74" i="2"/>
  <c r="C50" i="2"/>
  <c r="D49" i="2"/>
  <c r="AL90" i="1" l="1"/>
  <c r="AM129" i="1"/>
  <c r="AL129" i="1"/>
  <c r="W90" i="1"/>
  <c r="W129" i="1"/>
  <c r="X129" i="1"/>
  <c r="AR90" i="1"/>
  <c r="AR129" i="1"/>
  <c r="AS129" i="1"/>
  <c r="T90" i="1"/>
  <c r="T129" i="1"/>
  <c r="U129" i="1"/>
  <c r="AU90" i="1"/>
  <c r="AV129" i="1"/>
  <c r="AU129" i="1"/>
  <c r="Z90" i="1"/>
  <c r="AA129" i="1"/>
  <c r="Z129" i="1"/>
  <c r="H90" i="1"/>
  <c r="H129" i="1"/>
  <c r="I129" i="1"/>
  <c r="AF90" i="1"/>
  <c r="AG129" i="1"/>
  <c r="AF129" i="1"/>
  <c r="Q90" i="1"/>
  <c r="Q129" i="1"/>
  <c r="R129" i="1"/>
  <c r="AC90" i="1"/>
  <c r="AC129" i="1"/>
  <c r="AD129" i="1"/>
  <c r="AO90" i="1"/>
  <c r="AP129" i="1"/>
  <c r="AO129" i="1"/>
  <c r="K89" i="1"/>
  <c r="L128" i="1"/>
  <c r="K128" i="1"/>
  <c r="N90" i="1"/>
  <c r="O129" i="1"/>
  <c r="N129" i="1"/>
  <c r="AI90" i="1"/>
  <c r="AI129" i="1"/>
  <c r="AJ129" i="1"/>
  <c r="F50" i="2"/>
  <c r="S114" i="2"/>
  <c r="T113" i="2"/>
  <c r="G49" i="2"/>
  <c r="V49" i="2"/>
  <c r="L48" i="2"/>
  <c r="M48" i="2" s="1"/>
  <c r="Q48" i="2" s="1"/>
  <c r="K48" i="2"/>
  <c r="P48" i="2" s="1"/>
  <c r="T47" i="2"/>
  <c r="S76" i="2"/>
  <c r="S47" i="2"/>
  <c r="E49" i="2"/>
  <c r="U49" i="2" s="1"/>
  <c r="S77" i="2"/>
  <c r="C73" i="2"/>
  <c r="C51" i="2"/>
  <c r="D50" i="2"/>
  <c r="N91" i="1" l="1"/>
  <c r="O130" i="1"/>
  <c r="N130" i="1"/>
  <c r="AI91" i="1"/>
  <c r="AJ130" i="1"/>
  <c r="AI130" i="1"/>
  <c r="Z91" i="1"/>
  <c r="AA130" i="1"/>
  <c r="Z130" i="1"/>
  <c r="AO91" i="1"/>
  <c r="AP130" i="1"/>
  <c r="AO130" i="1"/>
  <c r="AR91" i="1"/>
  <c r="AR130" i="1"/>
  <c r="AS130" i="1"/>
  <c r="AF91" i="1"/>
  <c r="AG130" i="1"/>
  <c r="AF130" i="1"/>
  <c r="AU91" i="1"/>
  <c r="AV130" i="1"/>
  <c r="AU130" i="1"/>
  <c r="H91" i="1"/>
  <c r="I130" i="1"/>
  <c r="H130" i="1"/>
  <c r="K90" i="1"/>
  <c r="K129" i="1"/>
  <c r="L129" i="1"/>
  <c r="T91" i="1"/>
  <c r="U130" i="1"/>
  <c r="T130" i="1"/>
  <c r="AC91" i="1"/>
  <c r="AD130" i="1"/>
  <c r="AC130" i="1"/>
  <c r="W91" i="1"/>
  <c r="X130" i="1"/>
  <c r="W130" i="1"/>
  <c r="Q91" i="1"/>
  <c r="R130" i="1"/>
  <c r="Q130" i="1"/>
  <c r="AL91" i="1"/>
  <c r="AM130" i="1"/>
  <c r="AL130" i="1"/>
  <c r="F51" i="2"/>
  <c r="S115" i="2"/>
  <c r="T114" i="2"/>
  <c r="G50" i="2"/>
  <c r="V50" i="2"/>
  <c r="L49" i="2"/>
  <c r="M49" i="2" s="1"/>
  <c r="Q49" i="2" s="1"/>
  <c r="K49" i="2"/>
  <c r="P49" i="2" s="1"/>
  <c r="T48" i="2"/>
  <c r="S75" i="2"/>
  <c r="S48" i="2"/>
  <c r="E50" i="2"/>
  <c r="U50" i="2" s="1"/>
  <c r="C72" i="2"/>
  <c r="C52" i="2"/>
  <c r="D51" i="2"/>
  <c r="AC92" i="1" l="1"/>
  <c r="AD131" i="1"/>
  <c r="AC131" i="1"/>
  <c r="Z92" i="1"/>
  <c r="Z131" i="1"/>
  <c r="AA131" i="1"/>
  <c r="AL92" i="1"/>
  <c r="AL131" i="1"/>
  <c r="AM131" i="1"/>
  <c r="AF92" i="1"/>
  <c r="AF131" i="1"/>
  <c r="AG131" i="1"/>
  <c r="H92" i="1"/>
  <c r="H131" i="1"/>
  <c r="I131" i="1"/>
  <c r="T92" i="1"/>
  <c r="T131" i="1"/>
  <c r="U131" i="1"/>
  <c r="AU92" i="1"/>
  <c r="AV131" i="1"/>
  <c r="AU131" i="1"/>
  <c r="W92" i="1"/>
  <c r="X131" i="1"/>
  <c r="W131" i="1"/>
  <c r="AO92" i="1"/>
  <c r="AO131" i="1"/>
  <c r="AP131" i="1"/>
  <c r="Q92" i="1"/>
  <c r="R131" i="1"/>
  <c r="Q131" i="1"/>
  <c r="AR92" i="1"/>
  <c r="AS131" i="1"/>
  <c r="AR131" i="1"/>
  <c r="AI92" i="1"/>
  <c r="AJ131" i="1"/>
  <c r="AI131" i="1"/>
  <c r="K91" i="1"/>
  <c r="L130" i="1"/>
  <c r="K130" i="1"/>
  <c r="N92" i="1"/>
  <c r="N131" i="1"/>
  <c r="O131" i="1"/>
  <c r="F52" i="2"/>
  <c r="S116" i="2"/>
  <c r="G51" i="2"/>
  <c r="T115" i="2"/>
  <c r="S49" i="2"/>
  <c r="L50" i="2"/>
  <c r="M50" i="2" s="1"/>
  <c r="Q50" i="2" s="1"/>
  <c r="K50" i="2"/>
  <c r="P50" i="2" s="1"/>
  <c r="V51" i="2"/>
  <c r="S74" i="2"/>
  <c r="T49" i="2"/>
  <c r="E51" i="2"/>
  <c r="U51" i="2" s="1"/>
  <c r="C71" i="2"/>
  <c r="C53" i="2"/>
  <c r="D52" i="2"/>
  <c r="N93" i="1" l="1"/>
  <c r="O132" i="1"/>
  <c r="N132" i="1"/>
  <c r="T93" i="1"/>
  <c r="U132" i="1"/>
  <c r="T132" i="1"/>
  <c r="AR93" i="1"/>
  <c r="AS132" i="1"/>
  <c r="AR132" i="1"/>
  <c r="AL93" i="1"/>
  <c r="AM132" i="1"/>
  <c r="AL132" i="1"/>
  <c r="W93" i="1"/>
  <c r="X132" i="1"/>
  <c r="W132" i="1"/>
  <c r="Z93" i="1"/>
  <c r="AA132" i="1"/>
  <c r="Z132" i="1"/>
  <c r="AU93" i="1"/>
  <c r="AU132" i="1"/>
  <c r="AV132" i="1"/>
  <c r="AI93" i="1"/>
  <c r="AJ132" i="1"/>
  <c r="AI132" i="1"/>
  <c r="AF93" i="1"/>
  <c r="AG132" i="1"/>
  <c r="AF132" i="1"/>
  <c r="K92" i="1"/>
  <c r="L131" i="1"/>
  <c r="K131" i="1"/>
  <c r="H93" i="1"/>
  <c r="I132" i="1"/>
  <c r="H132" i="1"/>
  <c r="Q93" i="1"/>
  <c r="R132" i="1"/>
  <c r="Q132" i="1"/>
  <c r="AO93" i="1"/>
  <c r="AO132" i="1"/>
  <c r="AP132" i="1"/>
  <c r="AC93" i="1"/>
  <c r="AD132" i="1"/>
  <c r="AC132" i="1"/>
  <c r="F53" i="2"/>
  <c r="S117" i="2"/>
  <c r="G52" i="2"/>
  <c r="T116" i="2"/>
  <c r="T50" i="2"/>
  <c r="L51" i="2"/>
  <c r="M51" i="2" s="1"/>
  <c r="Q51" i="2" s="1"/>
  <c r="K51" i="2"/>
  <c r="P51" i="2" s="1"/>
  <c r="V52" i="2"/>
  <c r="S73" i="2"/>
  <c r="S50" i="2"/>
  <c r="E52" i="2"/>
  <c r="C70" i="2"/>
  <c r="C54" i="2"/>
  <c r="D53" i="2"/>
  <c r="H94" i="1" l="1"/>
  <c r="H133" i="1"/>
  <c r="I133" i="1"/>
  <c r="AR94" i="1"/>
  <c r="AS133" i="1"/>
  <c r="AR133" i="1"/>
  <c r="AC94" i="1"/>
  <c r="AC133" i="1"/>
  <c r="AD133" i="1"/>
  <c r="Z94" i="1"/>
  <c r="AA133" i="1"/>
  <c r="Z133" i="1"/>
  <c r="AI94" i="1"/>
  <c r="AI133" i="1"/>
  <c r="AJ133" i="1"/>
  <c r="W94" i="1"/>
  <c r="W133" i="1"/>
  <c r="X133" i="1"/>
  <c r="K93" i="1"/>
  <c r="L132" i="1"/>
  <c r="K132" i="1"/>
  <c r="AU94" i="1"/>
  <c r="AV133" i="1"/>
  <c r="AU133" i="1"/>
  <c r="Q94" i="1"/>
  <c r="Q133" i="1"/>
  <c r="R133" i="1"/>
  <c r="AL94" i="1"/>
  <c r="AL133" i="1"/>
  <c r="AM133" i="1"/>
  <c r="AO94" i="1"/>
  <c r="AP133" i="1"/>
  <c r="AO133" i="1"/>
  <c r="T94" i="1"/>
  <c r="U133" i="1"/>
  <c r="T133" i="1"/>
  <c r="AF94" i="1"/>
  <c r="AG133" i="1"/>
  <c r="AF133" i="1"/>
  <c r="N94" i="1"/>
  <c r="O133" i="1"/>
  <c r="N133" i="1"/>
  <c r="F54" i="2"/>
  <c r="S118" i="2"/>
  <c r="G53" i="2"/>
  <c r="T117" i="2"/>
  <c r="S51" i="2"/>
  <c r="V53" i="2"/>
  <c r="U52" i="2"/>
  <c r="L52" i="2"/>
  <c r="M52" i="2" s="1"/>
  <c r="Q52" i="2" s="1"/>
  <c r="K52" i="2"/>
  <c r="P52" i="2" s="1"/>
  <c r="T51" i="2"/>
  <c r="S72" i="2"/>
  <c r="E53" i="2"/>
  <c r="U53" i="2" s="1"/>
  <c r="C69" i="2"/>
  <c r="C55" i="2"/>
  <c r="D54" i="2"/>
  <c r="AP134" i="1" l="1"/>
  <c r="AO134" i="1"/>
  <c r="AD134" i="1"/>
  <c r="AC134" i="1"/>
  <c r="O134" i="1"/>
  <c r="N134" i="1"/>
  <c r="X134" i="1"/>
  <c r="W134" i="1"/>
  <c r="AV134" i="1"/>
  <c r="AU134" i="1"/>
  <c r="AM134" i="1"/>
  <c r="AL134" i="1"/>
  <c r="K94" i="1"/>
  <c r="K133" i="1"/>
  <c r="L133" i="1"/>
  <c r="U134" i="1"/>
  <c r="T134" i="1"/>
  <c r="AA134" i="1"/>
  <c r="Z134" i="1"/>
  <c r="AG134" i="1"/>
  <c r="AF134" i="1"/>
  <c r="AJ134" i="1"/>
  <c r="AI134" i="1"/>
  <c r="AR134" i="1"/>
  <c r="AS134" i="1"/>
  <c r="R134" i="1"/>
  <c r="Q134" i="1"/>
  <c r="I134" i="1"/>
  <c r="H134" i="1"/>
  <c r="F55" i="2"/>
  <c r="S119" i="2"/>
  <c r="T118" i="2"/>
  <c r="G54" i="2"/>
  <c r="L53" i="2"/>
  <c r="M53" i="2" s="1"/>
  <c r="Q53" i="2" s="1"/>
  <c r="K53" i="2"/>
  <c r="P53" i="2" s="1"/>
  <c r="V54" i="2"/>
  <c r="S71" i="2"/>
  <c r="T52" i="2"/>
  <c r="E54" i="2"/>
  <c r="U54" i="2" s="1"/>
  <c r="C66" i="2"/>
  <c r="C68" i="2"/>
  <c r="C81" i="2" s="1"/>
  <c r="C56" i="2"/>
  <c r="D55" i="2"/>
  <c r="L134" i="1" l="1"/>
  <c r="K134" i="1"/>
  <c r="F56" i="2"/>
  <c r="S120" i="2"/>
  <c r="T119" i="2"/>
  <c r="G55" i="2"/>
  <c r="T53" i="2"/>
  <c r="L54" i="2"/>
  <c r="M54" i="2" s="1"/>
  <c r="Q54" i="2" s="1"/>
  <c r="K54" i="2"/>
  <c r="P54" i="2" s="1"/>
  <c r="V55" i="2"/>
  <c r="S53" i="2"/>
  <c r="S52" i="2"/>
  <c r="E55" i="2"/>
  <c r="U55" i="2" s="1"/>
  <c r="C65" i="2"/>
  <c r="C57" i="2"/>
  <c r="D56" i="2"/>
  <c r="F57" i="2" l="1"/>
  <c r="S121" i="2"/>
  <c r="T120" i="2"/>
  <c r="G56" i="2"/>
  <c r="S54" i="2"/>
  <c r="V56" i="2"/>
  <c r="L55" i="2"/>
  <c r="M55" i="2" s="1"/>
  <c r="Q55" i="2" s="1"/>
  <c r="K55" i="2"/>
  <c r="P55" i="2" s="1"/>
  <c r="S70" i="2"/>
  <c r="S69" i="2"/>
  <c r="T54" i="2"/>
  <c r="G63" i="2" s="1"/>
  <c r="G72" i="2" s="1"/>
  <c r="E56" i="2"/>
  <c r="U56" i="2" s="1"/>
  <c r="C64" i="2"/>
  <c r="C58" i="2"/>
  <c r="D57" i="2"/>
  <c r="F58" i="2" l="1"/>
  <c r="S122" i="2"/>
  <c r="T121" i="2"/>
  <c r="G57" i="2"/>
  <c r="L56" i="2"/>
  <c r="M56" i="2" s="1"/>
  <c r="Q56" i="2" s="1"/>
  <c r="K56" i="2"/>
  <c r="P56" i="2" s="1"/>
  <c r="V57" i="2"/>
  <c r="E57" i="2"/>
  <c r="U57" i="2" s="1"/>
  <c r="S68" i="2"/>
  <c r="S81" i="2" s="1"/>
  <c r="K81" i="2" s="1"/>
  <c r="G62" i="2"/>
  <c r="S66" i="2"/>
  <c r="T55" i="2"/>
  <c r="C23" i="3"/>
  <c r="C63" i="2"/>
  <c r="C80" i="2" s="1"/>
  <c r="D58" i="2"/>
  <c r="G64" i="2" l="1"/>
  <c r="G65" i="2" s="1"/>
  <c r="T122" i="2"/>
  <c r="G58" i="2"/>
  <c r="L57" i="2"/>
  <c r="M57" i="2" s="1"/>
  <c r="Q57" i="2" s="1"/>
  <c r="K57" i="2"/>
  <c r="P57" i="2" s="1"/>
  <c r="V58" i="2"/>
  <c r="V59" i="2" s="1"/>
  <c r="V60" i="2" s="1"/>
  <c r="C14" i="3"/>
  <c r="K84" i="2"/>
  <c r="C18" i="3" s="1"/>
  <c r="G81" i="2"/>
  <c r="S55" i="2"/>
  <c r="T56" i="2"/>
  <c r="E58" i="2"/>
  <c r="C20" i="3"/>
  <c r="D21" i="3" l="1"/>
  <c r="G22" i="3"/>
  <c r="T57" i="2"/>
  <c r="W62" i="2"/>
  <c r="L58" i="2"/>
  <c r="M58" i="2" s="1"/>
  <c r="Q58" i="2" s="1"/>
  <c r="K58" i="2"/>
  <c r="P58" i="2" s="1"/>
  <c r="E59" i="2"/>
  <c r="U58" i="2"/>
  <c r="U59" i="2" s="1"/>
  <c r="W61" i="2" s="1"/>
  <c r="S57" i="2"/>
  <c r="S65" i="2"/>
  <c r="C16" i="3"/>
  <c r="S56" i="2"/>
  <c r="C8" i="1"/>
  <c r="C9" i="1" s="1"/>
  <c r="C10" i="1" s="1"/>
  <c r="C11" i="1" s="1"/>
  <c r="C12" i="1" s="1"/>
  <c r="C13" i="1" s="1"/>
  <c r="C14" i="1" s="1"/>
  <c r="C15" i="1" s="1"/>
  <c r="C16" i="1" s="1"/>
  <c r="C17" i="1" s="1"/>
  <c r="C18" i="1" s="1"/>
  <c r="C22" i="1" s="1"/>
  <c r="C23" i="1" s="1"/>
  <c r="C24" i="1" s="1"/>
  <c r="C25" i="1" s="1"/>
  <c r="C26" i="1" s="1"/>
  <c r="C27" i="1" s="1"/>
  <c r="C28" i="1" s="1"/>
  <c r="C29" i="1" s="1"/>
  <c r="C30" i="1" s="1"/>
  <c r="C31" i="1" s="1"/>
  <c r="C32" i="1" s="1"/>
  <c r="D18" i="1"/>
  <c r="D19" i="1" s="1"/>
  <c r="D20" i="1" s="1"/>
  <c r="D21" i="1" s="1"/>
  <c r="D22" i="1" s="1"/>
  <c r="D17" i="1"/>
  <c r="D16" i="1"/>
  <c r="D15" i="1"/>
  <c r="D14" i="1"/>
  <c r="D13" i="1"/>
  <c r="D12" i="1"/>
  <c r="D11" i="1"/>
  <c r="D10" i="1"/>
  <c r="D9" i="1"/>
  <c r="D8" i="1"/>
  <c r="T58" i="2" l="1"/>
  <c r="U60" i="2"/>
  <c r="W60" i="2" s="1"/>
  <c r="S63" i="2"/>
  <c r="S58" i="2"/>
  <c r="S64" i="2"/>
  <c r="F28" i="1"/>
  <c r="G28" i="1" s="1"/>
  <c r="F10" i="1"/>
  <c r="F30" i="1"/>
  <c r="F24" i="1"/>
  <c r="F25" i="1" s="1"/>
  <c r="F26" i="1" s="1"/>
  <c r="G26" i="1" s="1"/>
  <c r="G27" i="1"/>
  <c r="C19" i="1"/>
  <c r="C21" i="1"/>
  <c r="C58" i="1"/>
  <c r="C56" i="1"/>
  <c r="C57" i="1"/>
  <c r="C55" i="1"/>
  <c r="C20" i="1"/>
  <c r="D32" i="1"/>
  <c r="D55" i="1" s="1"/>
  <c r="D56" i="1" s="1"/>
  <c r="D57" i="1" s="1"/>
  <c r="D58" i="1" s="1"/>
  <c r="D30" i="1"/>
  <c r="D28" i="1"/>
  <c r="D26" i="1"/>
  <c r="D24" i="1"/>
  <c r="D23" i="1"/>
  <c r="D31" i="1"/>
  <c r="D29" i="1"/>
  <c r="D27" i="1"/>
  <c r="D25" i="1"/>
  <c r="W63" i="2" l="1"/>
  <c r="E5" i="3" s="1"/>
  <c r="S80" i="2"/>
  <c r="C13" i="3" s="1"/>
  <c r="F11" i="1"/>
  <c r="F12" i="1" s="1"/>
  <c r="G12" i="1" s="1"/>
  <c r="F29" i="1"/>
  <c r="G29" i="1" s="1"/>
  <c r="G25" i="1"/>
  <c r="K80" i="2" l="1"/>
  <c r="C19" i="3" s="1"/>
  <c r="G80" i="2"/>
  <c r="K83" i="2"/>
  <c r="C17" i="3" s="1"/>
  <c r="G11" i="1"/>
  <c r="F13" i="1"/>
  <c r="C15" i="3" l="1"/>
  <c r="F14" i="1"/>
  <c r="G13" i="1"/>
  <c r="F15" i="1" l="1"/>
  <c r="G14" i="1"/>
  <c r="F22" i="1"/>
  <c r="F23" i="1" l="1"/>
  <c r="G23" i="1" s="1"/>
  <c r="G22" i="1"/>
  <c r="F16" i="1"/>
  <c r="G15" i="1"/>
  <c r="F17" i="1" l="1"/>
  <c r="G16" i="1"/>
  <c r="F18" i="1" l="1"/>
  <c r="G17" i="1"/>
  <c r="F19" i="1" l="1"/>
  <c r="G18" i="1"/>
  <c r="F20" i="1" l="1"/>
  <c r="G20" i="1" s="1"/>
  <c r="G19" i="1"/>
</calcChain>
</file>

<file path=xl/sharedStrings.xml><?xml version="1.0" encoding="utf-8"?>
<sst xmlns="http://schemas.openxmlformats.org/spreadsheetml/2006/main" count="646" uniqueCount="406">
  <si>
    <t>Pith</t>
  </si>
  <si>
    <t>Diameter</t>
  </si>
  <si>
    <t>x</t>
  </si>
  <si>
    <t>y</t>
  </si>
  <si>
    <t>LLC Location</t>
  </si>
  <si>
    <t>Width</t>
  </si>
  <si>
    <t>Thickness</t>
  </si>
  <si>
    <t>w1</t>
  </si>
  <si>
    <t>w2</t>
  </si>
  <si>
    <t>w3</t>
  </si>
  <si>
    <t>w4</t>
  </si>
  <si>
    <t>w5</t>
  </si>
  <si>
    <t>w6</t>
  </si>
  <si>
    <t>w7</t>
  </si>
  <si>
    <t>LLC</t>
  </si>
  <si>
    <t>w8</t>
  </si>
  <si>
    <t>LRC</t>
  </si>
  <si>
    <t>t1</t>
  </si>
  <si>
    <t>t2</t>
  </si>
  <si>
    <t>URC</t>
  </si>
  <si>
    <t>w8b</t>
  </si>
  <si>
    <t>w7b</t>
  </si>
  <si>
    <t>w6b</t>
  </si>
  <si>
    <t>w5b</t>
  </si>
  <si>
    <t>w4b</t>
  </si>
  <si>
    <t>w3b</t>
  </si>
  <si>
    <t>w2b</t>
  </si>
  <si>
    <t>w1b</t>
  </si>
  <si>
    <t>ULC</t>
  </si>
  <si>
    <t>t2b</t>
  </si>
  <si>
    <t>t1b</t>
  </si>
  <si>
    <t>w9</t>
  </si>
  <si>
    <t>w9b</t>
  </si>
  <si>
    <t>t3</t>
  </si>
  <si>
    <t>t3b</t>
  </si>
  <si>
    <t>Radius =</t>
  </si>
  <si>
    <t>Log Diameter</t>
  </si>
  <si>
    <t>Board Width</t>
  </si>
  <si>
    <t>Board Thickness</t>
  </si>
  <si>
    <t>Centroid (x,y)</t>
  </si>
  <si>
    <t>Bottom Angle (degrees, radians)</t>
  </si>
  <si>
    <t>Initial MC</t>
  </si>
  <si>
    <t>Final MC</t>
  </si>
  <si>
    <t>Species</t>
  </si>
  <si>
    <t>LLC (x,y)</t>
  </si>
  <si>
    <t>LRC (x,y)</t>
  </si>
  <si>
    <t>URC (x,y)</t>
  </si>
  <si>
    <t>ULC (x,y)</t>
  </si>
  <si>
    <t>BottomMid (x,y)</t>
  </si>
  <si>
    <t>TopM (x,y)</t>
  </si>
  <si>
    <t>A</t>
  </si>
  <si>
    <t>B</t>
  </si>
  <si>
    <t>C</t>
  </si>
  <si>
    <t>D</t>
  </si>
  <si>
    <t>Slope</t>
  </si>
  <si>
    <t>y-Intercept</t>
  </si>
  <si>
    <t>AB</t>
  </si>
  <si>
    <t>BC</t>
  </si>
  <si>
    <t>CD</t>
  </si>
  <si>
    <t>DA</t>
  </si>
  <si>
    <t>Width Divisions</t>
  </si>
  <si>
    <t>Thickness Divisions</t>
  </si>
  <si>
    <t>r1</t>
  </si>
  <si>
    <t>r2</t>
  </si>
  <si>
    <t>r3</t>
  </si>
  <si>
    <t>b1</t>
  </si>
  <si>
    <t>b2</t>
  </si>
  <si>
    <t>b3</t>
  </si>
  <si>
    <t>b4</t>
  </si>
  <si>
    <t>b5</t>
  </si>
  <si>
    <t>b6</t>
  </si>
  <si>
    <t>b7</t>
  </si>
  <si>
    <t>b8</t>
  </si>
  <si>
    <t>b9</t>
  </si>
  <si>
    <t>t9</t>
  </si>
  <si>
    <t>t8</t>
  </si>
  <si>
    <t>t7</t>
  </si>
  <si>
    <t>t6</t>
  </si>
  <si>
    <t>t5</t>
  </si>
  <si>
    <t>t4</t>
  </si>
  <si>
    <t>l3</t>
  </si>
  <si>
    <t>l2</t>
  </si>
  <si>
    <t>l1</t>
  </si>
  <si>
    <t>Radial Shrinkage</t>
  </si>
  <si>
    <t>Tangential Shrinkage</t>
  </si>
  <si>
    <t>Total</t>
  </si>
  <si>
    <t>Fractional</t>
  </si>
  <si>
    <t>R</t>
  </si>
  <si>
    <t>ϴ</t>
  </si>
  <si>
    <t>Theta Centroid(deg,rad)</t>
  </si>
  <si>
    <t>Theta New(deg,rad)</t>
  </si>
  <si>
    <t>R'</t>
  </si>
  <si>
    <t>ϴ'</t>
  </si>
  <si>
    <t>x''</t>
  </si>
  <si>
    <t>y''</t>
  </si>
  <si>
    <t>New CARTESIAN</t>
  </si>
  <si>
    <t>Centroid Polar Coordinates</t>
  </si>
  <si>
    <t>COORDINATES AFTER TANGENTIAL SHRINKAGE</t>
  </si>
  <si>
    <t>Theta</t>
  </si>
  <si>
    <t>Angle</t>
  </si>
  <si>
    <t>Input Variables</t>
  </si>
  <si>
    <t>Initial Moisture Content (%)</t>
  </si>
  <si>
    <t>Final Moisture Content (%)</t>
  </si>
  <si>
    <t>Output Variables</t>
  </si>
  <si>
    <t>Average Width Dimension Change</t>
  </si>
  <si>
    <t>Average Thickness Dimension Change</t>
  </si>
  <si>
    <t>Initial Board Width</t>
  </si>
  <si>
    <t>Initial Board Thickness</t>
  </si>
  <si>
    <t>X and Y Coordinates of Board Center</t>
  </si>
  <si>
    <t>distance</t>
  </si>
  <si>
    <t>r1 to l1</t>
  </si>
  <si>
    <t>r2 to l2</t>
  </si>
  <si>
    <t>LRC to LLC</t>
  </si>
  <si>
    <t>r3 to l3</t>
  </si>
  <si>
    <t>URC to ULC</t>
  </si>
  <si>
    <t>Initial</t>
  </si>
  <si>
    <t>LLC to ULC</t>
  </si>
  <si>
    <t>b1 to t1</t>
  </si>
  <si>
    <t>b2 to t2</t>
  </si>
  <si>
    <t>b3 to t3</t>
  </si>
  <si>
    <t>b4 to t4</t>
  </si>
  <si>
    <t>b5 to t5</t>
  </si>
  <si>
    <t>b6 to t6</t>
  </si>
  <si>
    <t>b7 to t7</t>
  </si>
  <si>
    <t>b8 to t8</t>
  </si>
  <si>
    <t>b9 to t9</t>
  </si>
  <si>
    <t>LRC to URC</t>
  </si>
  <si>
    <t>Average Width</t>
  </si>
  <si>
    <t>Average Thickness</t>
  </si>
  <si>
    <t>Final</t>
  </si>
  <si>
    <t>Change in Width</t>
  </si>
  <si>
    <t>Change in Thickness</t>
  </si>
  <si>
    <t>Shrinkage Exhibited</t>
  </si>
  <si>
    <t>Top</t>
  </si>
  <si>
    <t>Max</t>
  </si>
  <si>
    <t>Min</t>
  </si>
  <si>
    <t>Difference</t>
  </si>
  <si>
    <t>Bottom</t>
  </si>
  <si>
    <t xml:space="preserve">Magnitude of Flatness: </t>
  </si>
  <si>
    <t>Inches</t>
  </si>
  <si>
    <t>Planed Board Thickness</t>
  </si>
  <si>
    <t>Final Board Avg. Width</t>
  </si>
  <si>
    <t>Final Board Avg. Thickness</t>
  </si>
  <si>
    <t>Alder, red</t>
  </si>
  <si>
    <t>Basswood, American</t>
  </si>
  <si>
    <t>Beech, American</t>
  </si>
  <si>
    <t>Buckeye,yellow</t>
  </si>
  <si>
    <t>Butternut</t>
  </si>
  <si>
    <t>Cherry, black</t>
  </si>
  <si>
    <t>Chestnut, American</t>
  </si>
  <si>
    <t>Hackberry</t>
  </si>
  <si>
    <t>Hickory, pecan</t>
  </si>
  <si>
    <t>Holly, American</t>
  </si>
  <si>
    <t>Honeylocust</t>
  </si>
  <si>
    <t>Locust, black</t>
  </si>
  <si>
    <t>Madrone, Pacific</t>
  </si>
  <si>
    <t>Persimmon, Common</t>
  </si>
  <si>
    <t>Sassafras</t>
  </si>
  <si>
    <t>Sweetgum</t>
  </si>
  <si>
    <t>Sycamore, American</t>
  </si>
  <si>
    <t>Tanoak</t>
  </si>
  <si>
    <t>Walnut,black</t>
  </si>
  <si>
    <t>Willow,black</t>
  </si>
  <si>
    <t>Yellow-poplar</t>
  </si>
  <si>
    <t>Larch, western</t>
  </si>
  <si>
    <t>Tamarack</t>
  </si>
  <si>
    <t>Afrormosia (Pericopsis elata)</t>
  </si>
  <si>
    <t>Albarco (Cariniana spp.)</t>
  </si>
  <si>
    <t>Andiroba (Carapa guianensis)</t>
  </si>
  <si>
    <t>Angelin (Andira inermis)</t>
  </si>
  <si>
    <t>Angelique (Dicorynia guianensis)</t>
  </si>
  <si>
    <t>Apitong (Dipterocarpus spp.)</t>
  </si>
  <si>
    <t>Avodire (Turreanthus africanus)</t>
  </si>
  <si>
    <t>Azobe (Lophira alata)</t>
  </si>
  <si>
    <t>Balata (Manilkara bidentata)</t>
  </si>
  <si>
    <t>Balsa (Ochroma pyramidale)</t>
  </si>
  <si>
    <t>Banak (Virola spp.)</t>
  </si>
  <si>
    <t>Benge (Guibourtia arnoldiana)</t>
  </si>
  <si>
    <t>Bubinga (Guibourtia spp.)</t>
  </si>
  <si>
    <t>Bulletwood (Manilkara bidentata)</t>
  </si>
  <si>
    <t>Caribbean pine (Pinus caribaea)</t>
  </si>
  <si>
    <t>Cativo (Prioria copaifera)</t>
  </si>
  <si>
    <t>Ceiba (Ceiba pentandra)</t>
  </si>
  <si>
    <t>Cocobolo (Dalbergia retusa)</t>
  </si>
  <si>
    <t>Courbaril (Hymenaea courbaril)</t>
  </si>
  <si>
    <t>Cuangare (Dialyanthera spp.)</t>
  </si>
  <si>
    <t>Degame (Calycophyllum candidissimum)</t>
  </si>
  <si>
    <t>Determa (Ocotea rubra)</t>
  </si>
  <si>
    <t>Ebony, East Indian (Diospyros spp.)</t>
  </si>
  <si>
    <t>Ebony, African (Diospyros spp.)</t>
  </si>
  <si>
    <t>Ekop (Tetraberlinia tubmaniana)</t>
  </si>
  <si>
    <t>Gmelina (Gmelina arborea)</t>
  </si>
  <si>
    <t>Goncalo alves (Astronium graveolens)</t>
  </si>
  <si>
    <t>Greenheart (Ocotea rodiaei)</t>
  </si>
  <si>
    <t>Hura (Hura crepitans)</t>
  </si>
  <si>
    <t>Ilomba (Pycnanthus angolensis)</t>
  </si>
  <si>
    <t>Imbuia (Phoebe porosa)</t>
  </si>
  <si>
    <t>Ipe (Tabebuia spp.)</t>
  </si>
  <si>
    <t>Iroko (Chlorophora excelsa and C. regia)</t>
  </si>
  <si>
    <t>Jarrah (Eucalyptus marginata)</t>
  </si>
  <si>
    <t>Jelutong (Dyera costulata)</t>
  </si>
  <si>
    <t>Kaneelhart (Licaria spp.)</t>
  </si>
  <si>
    <t>Kapur (Dryobalanops spp.)</t>
  </si>
  <si>
    <t>Karri (Eucalyptus diversicolor)</t>
  </si>
  <si>
    <t>Kempas (Koompassia malaccensis)</t>
  </si>
  <si>
    <t>Keruing (Dipterocarpus spp.)</t>
  </si>
  <si>
    <t>Lauan, light red and red (Shorea spp.)</t>
  </si>
  <si>
    <t>Lauan, dark red (Shorea spp.)</t>
  </si>
  <si>
    <t>Lauan, white (Pentacme contorta)</t>
  </si>
  <si>
    <t>Limba (Terminalia superba)</t>
  </si>
  <si>
    <t>Macawood (Platymiscium spp.)</t>
  </si>
  <si>
    <t>Mahogany, African (Khaya spp.)</t>
  </si>
  <si>
    <t>Mahogany, TRUE (Swietenia macrophylla)</t>
  </si>
  <si>
    <t>Manbarklak (Eschweilera spp.)</t>
  </si>
  <si>
    <t>Manni (Symphonia globulifera)</t>
  </si>
  <si>
    <t>Marishballi (Licania spp.)</t>
  </si>
  <si>
    <t>Meranti, white (Shorea spp.)</t>
  </si>
  <si>
    <t>Meranti, yellow (Shorea spp.)</t>
  </si>
  <si>
    <t>Merbau (Intsia bijuga and I. palembanica)</t>
  </si>
  <si>
    <t>Mersawa (Anisoptera spp.)</t>
  </si>
  <si>
    <t>Mora (Mora spp.)</t>
  </si>
  <si>
    <t>Obeche (Triplochiton scleroxylon)</t>
  </si>
  <si>
    <t>Ocota pine (Pinus oocarpa)</t>
  </si>
  <si>
    <t>Okoume (Aucoumea klaineana)</t>
  </si>
  <si>
    <t>Opepe (Nauclea spp.)</t>
  </si>
  <si>
    <t>Ovangkol (Guibourta ehie)</t>
  </si>
  <si>
    <t>Para-angelium (Hymenolobium excelsum)</t>
  </si>
  <si>
    <t>Parana pine (Araucaria angustifolia)</t>
  </si>
  <si>
    <t>Pau Marfim (Balfourodendron riedelianum)</t>
  </si>
  <si>
    <t>Peroba de campos (Paratecoma peroba)</t>
  </si>
  <si>
    <t>Peroba Rosa (Aspidosperma spp.)</t>
  </si>
  <si>
    <t>Piquia (Caryocar spp.)</t>
  </si>
  <si>
    <t>Pilon (Hyeronima spp.)</t>
  </si>
  <si>
    <t>Primavera (Cybistax donnell-smithii)</t>
  </si>
  <si>
    <t>Purpleheart (Peltogyne spp.)</t>
  </si>
  <si>
    <t>Ramin (Gonystylus spp.)</t>
  </si>
  <si>
    <t>Roble (Quercus spp.)</t>
  </si>
  <si>
    <t>Roble (Tabebuia spp. Roble group)</t>
  </si>
  <si>
    <t>Rosewood, Brazilian (Dalbergia nigra)</t>
  </si>
  <si>
    <t>Rosewood, Indian (Dalbergia latifolia)</t>
  </si>
  <si>
    <t>Rubberwood (Hevea brasiliensis)</t>
  </si>
  <si>
    <t>Sande (Brosimum spp. Utile group)</t>
  </si>
  <si>
    <t>Sapele (Entandrophragma cylindricum)</t>
  </si>
  <si>
    <t>Sepetir (Pseudosindora spp. And Sindora spp.)</t>
  </si>
  <si>
    <t>Spanish-cedar (Cedrela spp.)</t>
  </si>
  <si>
    <t>Sucupira (Diplotropis purpurea)</t>
  </si>
  <si>
    <t>Teak (Tectona grandis)</t>
  </si>
  <si>
    <t>Wallaba (Eperua spp.)</t>
  </si>
  <si>
    <t>—</t>
  </si>
  <si>
    <t>Radial</t>
  </si>
  <si>
    <t>Tangential</t>
  </si>
  <si>
    <t>Volumetric</t>
  </si>
  <si>
    <t>Ash, Black</t>
  </si>
  <si>
    <t>Ash, Blue</t>
  </si>
  <si>
    <t>Ash, Green</t>
  </si>
  <si>
    <t>Ash, Oregon</t>
  </si>
  <si>
    <t>Ash, Pumpkin</t>
  </si>
  <si>
    <t>Ash, White</t>
  </si>
  <si>
    <t>Aspen, Bigtooth</t>
  </si>
  <si>
    <t>Aspen, Quaking</t>
  </si>
  <si>
    <t>Birch, Alaska paper</t>
  </si>
  <si>
    <t>Birch, Gray</t>
  </si>
  <si>
    <t>Birch, Paper</t>
  </si>
  <si>
    <t>Birch, River</t>
  </si>
  <si>
    <t>Birch, Sweet</t>
  </si>
  <si>
    <t>Birch, Yellow</t>
  </si>
  <si>
    <t>Cottonwood, Balsam Poplar</t>
  </si>
  <si>
    <t>Cottonwood, Black</t>
  </si>
  <si>
    <t>Cottonwood, Eastern</t>
  </si>
  <si>
    <t>Elm, American</t>
  </si>
  <si>
    <t>Elm, Cedar</t>
  </si>
  <si>
    <t>Elm, Rock</t>
  </si>
  <si>
    <t>Elm, Slippery</t>
  </si>
  <si>
    <t>Elm, Winged</t>
  </si>
  <si>
    <t>Hickory, Mockernut</t>
  </si>
  <si>
    <t>Hickory, Pignut</t>
  </si>
  <si>
    <t>Hickory, Shagbark</t>
  </si>
  <si>
    <t>Hickory, Shellbark</t>
  </si>
  <si>
    <t>Magnolia, Cucumbertree</t>
  </si>
  <si>
    <t>Magnolia, Southern</t>
  </si>
  <si>
    <t>Magnolia, Sweetbay</t>
  </si>
  <si>
    <t>Maple, Bigleaf</t>
  </si>
  <si>
    <t>Maple, Black</t>
  </si>
  <si>
    <t>Maple, Red</t>
  </si>
  <si>
    <t>Maple, Silver</t>
  </si>
  <si>
    <t>Maple, Striped</t>
  </si>
  <si>
    <t>Maple, Sugar</t>
  </si>
  <si>
    <t>Oak, Black</t>
  </si>
  <si>
    <t>Oak, Laurel</t>
  </si>
  <si>
    <t>Oak, Northern red</t>
  </si>
  <si>
    <t>Oak, Pin</t>
  </si>
  <si>
    <t>Oak, Scarlet</t>
  </si>
  <si>
    <t>Oak, Southern red</t>
  </si>
  <si>
    <t>Oak, Water</t>
  </si>
  <si>
    <t>Oak, Willow</t>
  </si>
  <si>
    <t>Oak, Bur</t>
  </si>
  <si>
    <t>Oak, Chestnut</t>
  </si>
  <si>
    <t>Oak, Live</t>
  </si>
  <si>
    <t>Oak, Overcup</t>
  </si>
  <si>
    <t>Oak, Post</t>
  </si>
  <si>
    <t>Oak, Swamp chestnut</t>
  </si>
  <si>
    <t>Oak, White</t>
  </si>
  <si>
    <t>Tupelo, Black</t>
  </si>
  <si>
    <t>Tupelo, Water</t>
  </si>
  <si>
    <t>Cedar, Yellow</t>
  </si>
  <si>
    <t>Cedar, Atlantic</t>
  </si>
  <si>
    <t>Cedar, Redcedar, Eastern</t>
  </si>
  <si>
    <t>Cedar, Incense</t>
  </si>
  <si>
    <t>Cedar, Northern White</t>
  </si>
  <si>
    <t>Cedar, Port-Orford</t>
  </si>
  <si>
    <t>Cedar,Western redcedar</t>
  </si>
  <si>
    <t>Douglas-fir, Coast</t>
  </si>
  <si>
    <t>Douglas-fir, Interior north</t>
  </si>
  <si>
    <t>Fir, Balsam</t>
  </si>
  <si>
    <t>Fir, California red</t>
  </si>
  <si>
    <t>Fir, Grand</t>
  </si>
  <si>
    <t>Fir, Noble</t>
  </si>
  <si>
    <t>Fir, Pacific silver</t>
  </si>
  <si>
    <t>Fir, Subalpine</t>
  </si>
  <si>
    <t>Fir, White</t>
  </si>
  <si>
    <t>Hemlock, Eastern</t>
  </si>
  <si>
    <t>Hemlock, Mountain</t>
  </si>
  <si>
    <t>Hemlock, Western</t>
  </si>
  <si>
    <t>Pine, Eastern white</t>
  </si>
  <si>
    <t>Pine, Jack</t>
  </si>
  <si>
    <t>Pine, Loblolly</t>
  </si>
  <si>
    <t>Pine, Lodgepole</t>
  </si>
  <si>
    <t>Pine, Longleaf</t>
  </si>
  <si>
    <t>Pine, Pitch</t>
  </si>
  <si>
    <t>Pine, Pond</t>
  </si>
  <si>
    <t>Pine, Ponderosa</t>
  </si>
  <si>
    <t>Pine, Red</t>
  </si>
  <si>
    <t>Pine, Shortleaf</t>
  </si>
  <si>
    <t>Pine, Slash</t>
  </si>
  <si>
    <t>Pine, Sugar</t>
  </si>
  <si>
    <t>Pine, Virginia</t>
  </si>
  <si>
    <t>Pine, Western white</t>
  </si>
  <si>
    <t>Redwood, Old growth</t>
  </si>
  <si>
    <t>Redwood, Young growth</t>
  </si>
  <si>
    <t>Spruce, Black</t>
  </si>
  <si>
    <t>Spruce, Engelmann</t>
  </si>
  <si>
    <t>Spruce, Red</t>
  </si>
  <si>
    <t>Spruce, Sitka</t>
  </si>
  <si>
    <t>Douglas-fir, Interior west</t>
  </si>
  <si>
    <r>
      <rPr>
        <sz val="11"/>
        <color theme="1"/>
        <rFont val="Arial Black"/>
        <family val="2"/>
      </rPr>
      <t xml:space="preserve">------------------&gt;  </t>
    </r>
  </si>
  <si>
    <t>Diameter of Log</t>
  </si>
  <si>
    <t>Species of Wood</t>
  </si>
  <si>
    <t>Plotting of 1" Growth Rings</t>
  </si>
  <si>
    <t>Cartesian Coordinates</t>
  </si>
  <si>
    <t>Board Width % Dimension Change</t>
  </si>
  <si>
    <t>Board Thickness % Dimension Change</t>
  </si>
  <si>
    <t xml:space="preserve">Differential Shrinkage and the Cupping of Lumber </t>
  </si>
  <si>
    <t>COPYRIGHT</t>
  </si>
  <si>
    <t>The SOFTWARE and documentation have been copyrighted by North Carolina State University (NCSU) and are protected by United States Copyright Law from unauthorized duplication.  Title to the SOFTWARE, including all intellectual property (copyrights, trademarks and patentable material) shall remain with North Carolina State University at all times.  If you make any copies of the SOFTWARE, NCSU’s copyright notice shall be included on the copies.  If you publish the results of your use of the SOFTWARE, you will include NCSU’s copyright notice on such publications and will acknowledge the authors and NCSU as the source of the SOFTWARE.</t>
  </si>
  <si>
    <t>NO Corrections</t>
  </si>
  <si>
    <t>The SOFTWARE is an experimental research product of NCSU and may contain errors. NCSU is not obligated to correct errors in the SOFTWARE. "Errors", as used herein, means malfunctions deemed by NCSU to be internal to the SOFTWARE code.  "Errors" does not include deficiencies in the SOFTWARE.  NCSU does not agree to provide additional operations, installation, new features or capabilities not contained in the version of the SOFTWARE delivered to you.</t>
  </si>
  <si>
    <t>NO WARRANTY AND LIMITATION OF LIABILITY</t>
  </si>
  <si>
    <t xml:space="preserve">THE SOFTWARE IS A RESEARCH PRODUCT OF NCSU AND IS EXPERIMENTAL IN NATURE. YOU ACKNOWLEDGE AND UNDERSTAND THAT THE SOFTWARE AND RELATED DOCUMENTATION ARE PROVIDED “AS IS” AND WITHOUT WARRANTY OF ANY KIND.  NCSU EXPRESSLY DISCLAIMS ALL WARRANTIES, EXPRESS OR IMPLIED, INCLUDING, BUT NOT LIMITED TO, THE IMPLIED WARRANTY OF MERCHANTABILITY OR FITNESS FOR A PARTICULAR PURPOSE, AND THE WARRANTY THAT USE OF THE SOFTWARE WILL NOT INFRINGE THE INTELLECTUAL PROPERTY RIGHTS OF A THIRD PARTY.  </t>
  </si>
  <si>
    <t xml:space="preserve">Under no circumstances, including negligence, shall NCSU be liable for any incidental, special, or consequential damages that result from the use of or inability to use the SOFTWARE or related documentation, even if NCSU has been advised of the possibility of such damages.  </t>
  </si>
  <si>
    <t>Instructions for using "Differential Shrinkage and the Cupping of Lumber" spreadsheet.</t>
  </si>
  <si>
    <t xml:space="preserve">Purpose                                                           </t>
  </si>
  <si>
    <t xml:space="preserve">     As wood dries below about 30% moisture content it begins to shrink.  The exhibited cross grain shrinkage is anisotropic in nature, meaning that the radial shrinkage (from pith to bark of the tree like spokes of a wheel) and the tangential shrinkage (tangent to the annual rings) are not equal.  The unequal nature of cross grain shrinkage causes distortion as the wood dries resulting in cupped lumber.  </t>
  </si>
  <si>
    <t xml:space="preserve">     The USDA Forest Service Wood Handbook publishes the average total percent radial and tangential shrinkage from 30% to 0% moisture content for domestic (and some foreign) woods.  These values are often used to calculate an estimate of the expected dimensional changes as wood moisture decreases or increases.  This calculation assumes that the radial and tangential shrinkages occur parallel to the width and thickness of the lumber.  This was not a bad assumption when our trees were very large, but today's logs are much smaller, and the arc of the growth rings and hence the angles imparted by shrinkage are much more significant.</t>
  </si>
  <si>
    <t xml:space="preserve">     - Initial board width
     - Initial board thickness
     - X &amp; Y Cartesian coordinates of the board center
     - Initial moisture content
     - Final moisture content
     - Species of wood
     - Diameter of log</t>
  </si>
  <si>
    <t>-----&gt;</t>
  </si>
  <si>
    <t>Instructions</t>
  </si>
  <si>
    <t>This spreadsheet uses polar geometry to calculate the distortion caused by radial and tangential shrinkage.  Using a polar coordinate system to model radial and tangential shrinkage approximates the actual material and allows the modeling of cup (or crown).  The user needs to input only 8 pieces of information:</t>
  </si>
  <si>
    <r>
      <t xml:space="preserve">This information (and only this information) is required on the tab named "UserTab" found below.  The text of the information required  is </t>
    </r>
    <r>
      <rPr>
        <b/>
        <sz val="12"/>
        <color rgb="FFFF0000"/>
        <rFont val="Arial"/>
        <family val="2"/>
      </rPr>
      <t>red</t>
    </r>
    <r>
      <rPr>
        <sz val="12"/>
        <color rgb="FFFF0000"/>
        <rFont val="Arial"/>
        <family val="2"/>
      </rPr>
      <t>.</t>
    </r>
  </si>
  <si>
    <t>Output</t>
  </si>
  <si>
    <r>
      <t xml:space="preserve">Thirteen pieces of information are generated by this program and two graphical representations of the cupped (or crowned) board.  These results are shown in </t>
    </r>
    <r>
      <rPr>
        <b/>
        <sz val="12"/>
        <color rgb="FF0000FF"/>
        <rFont val="Arial"/>
        <family val="2"/>
      </rPr>
      <t>blue</t>
    </r>
    <r>
      <rPr>
        <sz val="12"/>
        <color theme="1"/>
        <rFont val="Arial"/>
        <family val="2"/>
      </rPr>
      <t>:</t>
    </r>
  </si>
  <si>
    <t xml:space="preserve">     - Total Radial Shrinkage for Species
     - Total Tangential Shrinkage for Species
     - Final Board Average Width
     - Final Board Average Thickness
     - Average Width Dimension Change
     - Average Thickness Dimension Change
     - Board Width % Dimension Change  
     - Board Thickness % Dimension Change</t>
  </si>
  <si>
    <t xml:space="preserve">     - % Total Width Shrinkage Value Exhibited
     - % Total Thickness Shrinkage Value Exhibited
     - Magniture of Flatness
     - Valley to Peak Distance
     - Planed Board Thickness
     - Original Location of Board in Log (graph)
     - Change in Shape with Moisture Content (graph)
     - Placeholder</t>
  </si>
  <si>
    <t>Limitations</t>
  </si>
  <si>
    <t>Max. Planed Board Thickness (both sides)</t>
  </si>
  <si>
    <t>Quadrant</t>
  </si>
  <si>
    <t>Initial ϴ</t>
  </si>
  <si>
    <t>Pairs</t>
  </si>
  <si>
    <t>y negative</t>
  </si>
  <si>
    <t>Init Adj ϴ</t>
  </si>
  <si>
    <t>Actual Board Width % Dimension Change</t>
  </si>
  <si>
    <t>Actual Board Thickness % Dimension Change</t>
  </si>
  <si>
    <t>% Average Width Shrinkage Value Exhibited</t>
  </si>
  <si>
    <t>% Average Thickness Shrinkage Value Exhibited</t>
  </si>
  <si>
    <t>Error Trapping</t>
  </si>
  <si>
    <t>Isotropic Shrinkage</t>
  </si>
  <si>
    <t>POLAR COORDINATES</t>
  </si>
  <si>
    <t>ORIGINAL CARTESIAN COORDINATES</t>
  </si>
  <si>
    <t>ORIGINAL BLOCK SHAPE</t>
  </si>
  <si>
    <t>NEW CENTROID LOCATION</t>
  </si>
  <si>
    <t>POLAR COORDINAT</t>
  </si>
  <si>
    <t>TANGENTIAL SHRINKAGE</t>
  </si>
  <si>
    <t>Original Location</t>
  </si>
  <si>
    <t>New Location</t>
  </si>
  <si>
    <t>New Location Centroid</t>
  </si>
  <si>
    <t>Centroid after Isotropic Shrinkage</t>
  </si>
  <si>
    <t>There are several limitations to this shrinkage and cup estimation model which are listed here:</t>
  </si>
  <si>
    <t xml:space="preserve">     - The published average tangential and radial shrinkage values have been used in this model.  Shrinkage actually varies between trees of the same species, within trees, and even within growth rings.  Model results are therefore likely to differ from actual samples.</t>
  </si>
  <si>
    <t xml:space="preserve">     - The model approximates growth rings as being circular.  Actual growth rings generally deviate from being perfect circles.</t>
  </si>
  <si>
    <t xml:space="preserve">     - Juvenile wood or abnormal (compression and tension) wood is not considered in the model.  Also, sloping grain or cross grain is not taken into account.</t>
  </si>
  <si>
    <t xml:space="preserve">     - A uniform moisture content is assumed throughout the wood, both in the initial and final states.</t>
  </si>
  <si>
    <t xml:space="preserve">     - Modeling of cup assumes that the wood is free of any restraint and that the wood is completely an elastic material.  Hence the model does not consider internal restraints generated by drying stresses, nor does it consider external restraints such as top loading weight typically present in stacked lumber, nor restraints provided by glue, nails, or T&amp;G (tongue and groove) installations. The calculated value of cup represents the potential maximum amount of cup if these forces are absent.</t>
  </si>
  <si>
    <t xml:space="preserve">     - Although the model produces error warnings if the user inputs an initial moisture content greater than 30%, or a negative final moisture content, the program will (erroneously) calculate an answer.</t>
  </si>
  <si>
    <t xml:space="preserve">     - While effort has been made at error prevention and/or generating error warnings, the author acknowledges that errors in the software are still possible.</t>
  </si>
  <si>
    <t xml:space="preserve">     - The amount of protection provided with the program is minimal and has been done to prevent the user from making changes that will disable the intended function of the program. Some Tabs are hidden, but they can be unhid.</t>
  </si>
  <si>
    <t>Total Tangential Shrinkage for Species (%)</t>
  </si>
  <si>
    <t>Total Radial Shrinkage for Species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</si>
</sst>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000"/>
    <numFmt numFmtId="167" formatCode="0.0"/>
  </numFmts>
  <fonts count="21"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font>
    <font>
      <b/>
      <sz val="11"/>
      <color theme="1"/>
      <name val="Calibri"/>
      <family val="2"/>
      <scheme val="minor"/>
    </font>
    <font>
      <b/>
      <u/>
      <sz val="11"/>
      <color theme="1"/>
      <name val="Calibri"/>
      <family val="2"/>
      <scheme val="minor"/>
    </font>
    <font>
      <b/>
      <u/>
      <sz val="11"/>
      <color theme="1"/>
      <name val="Calibri"/>
      <family val="2"/>
    </font>
    <font>
      <sz val="12"/>
      <color theme="1"/>
      <name val="Arial"/>
      <family val="2"/>
    </font>
    <font>
      <b/>
      <sz val="12"/>
      <color rgb="FFFF0000"/>
      <name val="Arial"/>
      <family val="2"/>
    </font>
    <font>
      <u/>
      <sz val="11"/>
      <color theme="1"/>
      <name val="Calibri"/>
      <family val="2"/>
      <scheme val="minor"/>
    </font>
    <font>
      <b/>
      <sz val="14"/>
      <color rgb="FFFF0000"/>
      <name val="Calibri"/>
      <family val="2"/>
      <scheme val="minor"/>
    </font>
    <font>
      <sz val="11"/>
      <color theme="1"/>
      <name val="Arial Black"/>
      <family val="2"/>
    </font>
    <font>
      <b/>
      <sz val="11"/>
      <color rgb="FF0000FF"/>
      <name val="Arial"/>
      <family val="2"/>
    </font>
    <font>
      <b/>
      <sz val="12"/>
      <color rgb="FF0000FF"/>
      <name val="Arial"/>
      <family val="2"/>
    </font>
    <font>
      <b/>
      <sz val="14"/>
      <color theme="1"/>
      <name val="Arial"/>
      <family val="2"/>
    </font>
    <font>
      <b/>
      <sz val="14"/>
      <color rgb="FFEA5816"/>
      <name val="Calibri"/>
      <family val="2"/>
      <scheme val="minor"/>
    </font>
    <font>
      <sz val="16"/>
      <color theme="1"/>
      <name val="Arial"/>
      <family val="2"/>
    </font>
    <font>
      <sz val="12"/>
      <color theme="1"/>
      <name val="Calibri"/>
      <family val="2"/>
      <scheme val="minor"/>
    </font>
    <font>
      <b/>
      <sz val="12"/>
      <color theme="1"/>
      <name val="Arial"/>
      <family val="2"/>
    </font>
    <font>
      <b/>
      <u/>
      <sz val="12"/>
      <color theme="1"/>
      <name val="Arial"/>
      <family val="2"/>
    </font>
    <font>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theme="0" tint="-0.14996795556505021"/>
      </bottom>
      <diagonal/>
    </border>
    <border>
      <left style="thin">
        <color indexed="64"/>
      </left>
      <right style="thin">
        <color indexed="64"/>
      </right>
      <top style="thin">
        <color indexed="64"/>
      </top>
      <bottom style="thick">
        <color theme="0" tint="-0.14996795556505021"/>
      </bottom>
      <diagonal/>
    </border>
    <border>
      <left style="thin">
        <color indexed="64"/>
      </left>
      <right style="thick">
        <color theme="0" tint="-0.14996795556505021"/>
      </right>
      <top style="thick">
        <color indexed="64"/>
      </top>
      <bottom style="thin">
        <color indexed="64"/>
      </bottom>
      <diagonal/>
    </border>
    <border>
      <left style="thin">
        <color indexed="64"/>
      </left>
      <right style="thick">
        <color theme="0" tint="-0.14996795556505021"/>
      </right>
      <top style="thin">
        <color indexed="64"/>
      </top>
      <bottom style="thin">
        <color indexed="64"/>
      </bottom>
      <diagonal/>
    </border>
    <border>
      <left style="thin">
        <color indexed="64"/>
      </left>
      <right style="thick">
        <color theme="0" tint="-0.14996795556505021"/>
      </right>
      <top style="thin">
        <color indexed="64"/>
      </top>
      <bottom style="thick">
        <color theme="0" tint="-0.14996795556505021"/>
      </bottom>
      <diagonal/>
    </border>
    <border>
      <left style="thin">
        <color indexed="64"/>
      </left>
      <right/>
      <top style="thin">
        <color indexed="64"/>
      </top>
      <bottom style="thin">
        <color indexed="64"/>
      </bottom>
      <diagonal/>
    </border>
    <border>
      <left/>
      <right style="thick">
        <color theme="0" tint="-0.14996795556505021"/>
      </right>
      <top style="thick">
        <color theme="0" tint="-0.14996795556505021"/>
      </top>
      <bottom style="thick">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0" tint="-0.14996795556505021"/>
      </right>
      <top style="thick">
        <color indexed="64"/>
      </top>
      <bottom style="thin">
        <color indexed="64"/>
      </bottom>
      <diagonal/>
    </border>
    <border>
      <left/>
      <right style="thick">
        <color theme="0" tint="-0.14996795556505021"/>
      </right>
      <top style="thin">
        <color indexed="64"/>
      </top>
      <bottom style="thin">
        <color indexed="64"/>
      </bottom>
      <diagonal/>
    </border>
    <border>
      <left style="thin">
        <color indexed="64"/>
      </left>
      <right/>
      <top/>
      <bottom style="thin">
        <color theme="0" tint="-0.14996795556505021"/>
      </bottom>
      <diagonal/>
    </border>
    <border>
      <left/>
      <right/>
      <top/>
      <bottom style="thin">
        <color theme="0" tint="-0.14996795556505021"/>
      </bottom>
      <diagonal/>
    </border>
    <border>
      <left/>
      <right style="thick">
        <color theme="0" tint="-0.14996795556505021"/>
      </right>
      <top/>
      <bottom style="thin">
        <color theme="0" tint="-0.14996795556505021"/>
      </bottom>
      <diagonal/>
    </border>
    <border>
      <left/>
      <right style="thick">
        <color theme="0" tint="-0.14996795556505021"/>
      </right>
      <top style="thin">
        <color indexed="64"/>
      </top>
      <bottom style="thick">
        <color theme="0" tint="-0.14996795556505021"/>
      </bottom>
      <diagonal/>
    </border>
    <border>
      <left style="thick">
        <color theme="0" tint="-0.14996795556505021"/>
      </left>
      <right/>
      <top style="thick">
        <color theme="1"/>
      </top>
      <bottom/>
      <diagonal/>
    </border>
    <border>
      <left/>
      <right/>
      <top style="thick">
        <color theme="1"/>
      </top>
      <bottom/>
      <diagonal/>
    </border>
    <border>
      <left/>
      <right style="thick">
        <color theme="0" tint="-0.14996795556505021"/>
      </right>
      <top style="thick">
        <color theme="1"/>
      </top>
      <bottom/>
      <diagonal/>
    </border>
    <border>
      <left style="medium">
        <color indexed="64"/>
      </left>
      <right style="medium">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xf numFmtId="0" fontId="0" fillId="0" borderId="0" xfId="0" applyAlignment="1">
      <alignment horizontal="center"/>
    </xf>
    <xf numFmtId="0" fontId="2" fillId="0" borderId="0" xfId="0" applyFont="1"/>
    <xf numFmtId="0" fontId="0" fillId="0" borderId="0" xfId="0" applyAlignment="1">
      <alignment horizontal="right"/>
    </xf>
    <xf numFmtId="164" fontId="0" fillId="0" borderId="0" xfId="0" applyNumberFormat="1"/>
    <xf numFmtId="2" fontId="0" fillId="0" borderId="0" xfId="0" applyNumberFormat="1"/>
    <xf numFmtId="164" fontId="0" fillId="0" borderId="0" xfId="0" applyNumberFormat="1" applyAlignment="1">
      <alignment horizontal="center"/>
    </xf>
    <xf numFmtId="0" fontId="3" fillId="0" borderId="0" xfId="0" applyFont="1" applyAlignment="1">
      <alignment horizontal="center" vertical="center"/>
    </xf>
    <xf numFmtId="0" fontId="0" fillId="2" borderId="0" xfId="0" applyFill="1" applyAlignment="1">
      <alignment horizontal="center" vertical="center"/>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165" fontId="0" fillId="0" borderId="0" xfId="0" applyNumberFormat="1"/>
    <xf numFmtId="0" fontId="9" fillId="0" borderId="0" xfId="0" applyFont="1" applyAlignment="1">
      <alignment horizontal="center"/>
    </xf>
    <xf numFmtId="0" fontId="9" fillId="0" borderId="0" xfId="0" applyFont="1"/>
    <xf numFmtId="0" fontId="0" fillId="0" borderId="0" xfId="0" applyAlignment="1">
      <alignment horizontal="center"/>
    </xf>
    <xf numFmtId="0" fontId="0" fillId="0" borderId="0" xfId="0" applyAlignment="1">
      <alignment horizontal="center"/>
    </xf>
    <xf numFmtId="0" fontId="0" fillId="0" borderId="0" xfId="0" applyAlignment="1">
      <alignment horizontal="left"/>
    </xf>
    <xf numFmtId="0" fontId="0" fillId="0" borderId="0" xfId="0" applyFont="1" applyAlignment="1">
      <alignment horizontal="left"/>
    </xf>
    <xf numFmtId="0" fontId="8" fillId="4" borderId="7" xfId="0" applyFont="1" applyFill="1" applyBorder="1" applyAlignment="1">
      <alignment horizontal="right"/>
    </xf>
    <xf numFmtId="0" fontId="8" fillId="4" borderId="7" xfId="0" applyFont="1" applyFill="1" applyBorder="1" applyAlignment="1">
      <alignment horizontal="left"/>
    </xf>
    <xf numFmtId="0" fontId="7" fillId="4" borderId="8" xfId="0" applyFont="1" applyFill="1" applyBorder="1" applyAlignment="1">
      <alignment horizontal="right"/>
    </xf>
    <xf numFmtId="0" fontId="8" fillId="4" borderId="9" xfId="0" applyFont="1" applyFill="1" applyBorder="1" applyAlignment="1">
      <alignment horizontal="right"/>
    </xf>
    <xf numFmtId="0" fontId="7" fillId="4" borderId="10" xfId="0" applyFont="1" applyFill="1" applyBorder="1" applyAlignment="1">
      <alignment horizontal="right"/>
    </xf>
    <xf numFmtId="0" fontId="7" fillId="4" borderId="11" xfId="0" applyFont="1" applyFill="1" applyBorder="1" applyAlignment="1">
      <alignment horizontal="right"/>
    </xf>
    <xf numFmtId="0" fontId="8" fillId="4" borderId="12" xfId="0" applyFont="1" applyFill="1" applyBorder="1" applyAlignment="1">
      <alignment horizontal="right"/>
    </xf>
    <xf numFmtId="0" fontId="8" fillId="4" borderId="14" xfId="0" applyFont="1" applyFill="1" applyBorder="1" applyAlignment="1">
      <alignment horizontal="right"/>
    </xf>
    <xf numFmtId="0" fontId="0" fillId="5" borderId="0" xfId="0" applyFill="1"/>
    <xf numFmtId="0" fontId="14" fillId="5" borderId="0" xfId="0" applyFont="1" applyFill="1" applyAlignment="1">
      <alignment horizontal="center"/>
    </xf>
    <xf numFmtId="0" fontId="7" fillId="5" borderId="0" xfId="0" applyFont="1" applyFill="1" applyAlignment="1">
      <alignment horizontal="right"/>
    </xf>
    <xf numFmtId="166" fontId="10" fillId="5" borderId="0" xfId="0" applyNumberFormat="1" applyFont="1" applyFill="1"/>
    <xf numFmtId="0" fontId="0" fillId="4" borderId="16" xfId="0" quotePrefix="1" applyFont="1" applyFill="1" applyBorder="1" applyAlignment="1">
      <alignment horizontal="right" vertical="center"/>
    </xf>
    <xf numFmtId="0" fontId="8" fillId="4" borderId="17" xfId="0" applyFont="1" applyFill="1" applyBorder="1" applyAlignment="1">
      <alignment horizontal="center" vertical="center"/>
    </xf>
    <xf numFmtId="166" fontId="15" fillId="5" borderId="0" xfId="0" applyNumberFormat="1" applyFont="1" applyFill="1"/>
    <xf numFmtId="166" fontId="15" fillId="5" borderId="0" xfId="0" applyNumberFormat="1" applyFont="1" applyFill="1" applyAlignment="1">
      <alignment horizontal="left" vertical="center"/>
    </xf>
    <xf numFmtId="0" fontId="17" fillId="6" borderId="0" xfId="0" applyFont="1" applyFill="1"/>
    <xf numFmtId="49" fontId="17" fillId="6" borderId="0" xfId="0" applyNumberFormat="1" applyFont="1" applyFill="1" applyAlignment="1">
      <alignment wrapText="1"/>
    </xf>
    <xf numFmtId="0" fontId="12" fillId="4" borderId="22" xfId="0" applyFont="1" applyFill="1" applyBorder="1" applyAlignment="1">
      <alignment horizontal="center"/>
    </xf>
    <xf numFmtId="0" fontId="12" fillId="4" borderId="23" xfId="0" applyFont="1" applyFill="1" applyBorder="1" applyAlignment="1">
      <alignment horizontal="center"/>
    </xf>
    <xf numFmtId="2" fontId="12" fillId="4" borderId="23" xfId="0" applyNumberFormat="1" applyFont="1" applyFill="1" applyBorder="1" applyAlignment="1">
      <alignment horizontal="center"/>
    </xf>
    <xf numFmtId="2" fontId="12" fillId="4" borderId="23" xfId="0" quotePrefix="1" applyNumberFormat="1" applyFont="1" applyFill="1" applyBorder="1" applyAlignment="1">
      <alignment horizontal="center"/>
    </xf>
    <xf numFmtId="0" fontId="0" fillId="4" borderId="24" xfId="0" applyFill="1" applyBorder="1"/>
    <xf numFmtId="0" fontId="7" fillId="4" borderId="25" xfId="0" applyFont="1" applyFill="1" applyBorder="1" applyAlignment="1">
      <alignment horizontal="right"/>
    </xf>
    <xf numFmtId="0" fontId="7" fillId="4" borderId="24" xfId="0" applyFont="1" applyFill="1" applyBorder="1" applyAlignment="1">
      <alignment horizontal="right"/>
    </xf>
    <xf numFmtId="165" fontId="13" fillId="4" borderId="25" xfId="0" applyNumberFormat="1" applyFont="1" applyFill="1" applyBorder="1"/>
    <xf numFmtId="0" fontId="7" fillId="4" borderId="26" xfId="0" applyFont="1" applyFill="1" applyBorder="1" applyAlignment="1">
      <alignment horizontal="left"/>
    </xf>
    <xf numFmtId="165" fontId="13" fillId="4" borderId="27" xfId="0" applyNumberFormat="1" applyFont="1" applyFill="1" applyBorder="1" applyAlignment="1">
      <alignment horizontal="center"/>
    </xf>
    <xf numFmtId="0" fontId="7" fillId="4" borderId="28" xfId="0" applyFont="1" applyFill="1" applyBorder="1" applyAlignment="1">
      <alignment horizontal="left"/>
    </xf>
    <xf numFmtId="0" fontId="7" fillId="4" borderId="29" xfId="0" applyFont="1" applyFill="1" applyBorder="1" applyAlignment="1">
      <alignment horizontal="right"/>
    </xf>
    <xf numFmtId="0" fontId="0" fillId="4" borderId="29" xfId="0" applyFill="1" applyBorder="1"/>
    <xf numFmtId="0" fontId="0" fillId="4" borderId="30" xfId="0" applyFill="1" applyBorder="1"/>
    <xf numFmtId="0" fontId="0" fillId="3" borderId="20" xfId="0" applyFill="1" applyBorder="1"/>
    <xf numFmtId="0" fontId="0" fillId="3" borderId="21" xfId="0" applyFill="1" applyBorder="1"/>
    <xf numFmtId="0" fontId="7" fillId="7" borderId="13" xfId="0" applyFont="1" applyFill="1" applyBorder="1" applyAlignment="1">
      <alignment horizontal="right"/>
    </xf>
    <xf numFmtId="0" fontId="7" fillId="7" borderId="14" xfId="0" applyFont="1" applyFill="1" applyBorder="1" applyAlignment="1">
      <alignment horizontal="right"/>
    </xf>
    <xf numFmtId="0" fontId="0" fillId="7" borderId="15" xfId="0" applyFill="1" applyBorder="1"/>
    <xf numFmtId="0" fontId="7" fillId="0" borderId="0" xfId="0" applyFont="1"/>
    <xf numFmtId="0" fontId="18" fillId="0" borderId="0" xfId="0" applyFont="1" applyAlignment="1">
      <alignment vertical="top"/>
    </xf>
    <xf numFmtId="0" fontId="19" fillId="0" borderId="0" xfId="0" applyFont="1" applyAlignment="1">
      <alignment vertical="top"/>
    </xf>
    <xf numFmtId="0" fontId="7" fillId="0" borderId="0" xfId="0" applyFont="1" applyAlignment="1">
      <alignment vertical="top" wrapText="1"/>
    </xf>
    <xf numFmtId="0" fontId="19" fillId="0" borderId="0" xfId="0" applyFont="1" applyAlignment="1">
      <alignment vertical="top" wrapText="1"/>
    </xf>
    <xf numFmtId="0" fontId="18"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8" fillId="2" borderId="19" xfId="0" applyFont="1" applyFill="1" applyBorder="1" applyAlignment="1">
      <alignment horizontal="justify" vertical="center"/>
    </xf>
    <xf numFmtId="0" fontId="0" fillId="0" borderId="0" xfId="0" applyAlignment="1">
      <alignment horizontal="center"/>
    </xf>
    <xf numFmtId="0" fontId="0" fillId="0" borderId="0" xfId="0" applyFont="1"/>
    <xf numFmtId="164" fontId="0" fillId="5" borderId="0" xfId="0" applyNumberFormat="1" applyFill="1"/>
    <xf numFmtId="167" fontId="4" fillId="0" borderId="0" xfId="0" applyNumberFormat="1" applyFont="1"/>
    <xf numFmtId="0" fontId="0" fillId="0" borderId="0" xfId="0" applyAlignment="1">
      <alignment horizontal="center"/>
    </xf>
    <xf numFmtId="0" fontId="0" fillId="0" borderId="0" xfId="0" applyAlignment="1">
      <alignment horizontal="center"/>
    </xf>
    <xf numFmtId="0" fontId="0" fillId="2" borderId="0" xfId="0" applyFill="1"/>
    <xf numFmtId="164" fontId="0" fillId="2" borderId="0" xfId="0" applyNumberFormat="1" applyFill="1"/>
    <xf numFmtId="0" fontId="0" fillId="2" borderId="0" xfId="0" applyFill="1" applyAlignment="1">
      <alignment horizontal="center"/>
    </xf>
    <xf numFmtId="0" fontId="0" fillId="0" borderId="0" xfId="0" applyAlignment="1">
      <alignment horizontal="center"/>
    </xf>
    <xf numFmtId="0" fontId="7" fillId="2" borderId="31" xfId="0" applyFont="1" applyFill="1" applyBorder="1" applyAlignment="1">
      <alignment horizontal="justify" vertical="center"/>
    </xf>
    <xf numFmtId="0" fontId="16"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2A18E"/>
      <color rgb="FFFCFAF8"/>
      <color rgb="FF0000FF"/>
      <color rgb="FFEA58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Original Location of Board in Log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solidFill>
                <a:schemeClr val="accent2">
                  <a:lumMod val="50000"/>
                </a:schemeClr>
              </a:solidFill>
              <a:round/>
            </a:ln>
            <a:effectLst/>
          </c:spPr>
          <c:marker>
            <c:symbol val="none"/>
          </c:marker>
          <c:xVal>
            <c:numRef>
              <c:f>Graph!$M$10:$M$31</c:f>
              <c:numCache>
                <c:formatCode>General</c:formatCode>
                <c:ptCount val="22"/>
                <c:pt idx="0">
                  <c:v>15</c:v>
                </c:pt>
                <c:pt idx="1">
                  <c:v>14.772116295183121</c:v>
                </c:pt>
                <c:pt idx="2">
                  <c:v>14.095389311788626</c:v>
                </c:pt>
                <c:pt idx="3">
                  <c:v>12.99038105676658</c:v>
                </c:pt>
                <c:pt idx="4">
                  <c:v>11.490666646784669</c:v>
                </c:pt>
                <c:pt idx="5">
                  <c:v>9.6418141452980901</c:v>
                </c:pt>
                <c:pt idx="6">
                  <c:v>7.5000000000000018</c:v>
                </c:pt>
                <c:pt idx="7">
                  <c:v>5.1303021498850327</c:v>
                </c:pt>
                <c:pt idx="8">
                  <c:v>2.6047226650039561</c:v>
                </c:pt>
                <c:pt idx="9">
                  <c:v>9.1886134118146501E-16</c:v>
                </c:pt>
                <c:pt idx="10">
                  <c:v>-2.6047226650039548</c:v>
                </c:pt>
                <c:pt idx="11">
                  <c:v>-5.130302149885031</c:v>
                </c:pt>
                <c:pt idx="12">
                  <c:v>-7.4999999999999964</c:v>
                </c:pt>
                <c:pt idx="13">
                  <c:v>-9.6418141452980901</c:v>
                </c:pt>
                <c:pt idx="14">
                  <c:v>-11.490666646784668</c:v>
                </c:pt>
                <c:pt idx="15">
                  <c:v>-12.99038105676658</c:v>
                </c:pt>
                <c:pt idx="16">
                  <c:v>-14.095389311788624</c:v>
                </c:pt>
                <c:pt idx="17">
                  <c:v>-14.772116295183121</c:v>
                </c:pt>
                <c:pt idx="18">
                  <c:v>-15</c:v>
                </c:pt>
                <c:pt idx="19">
                  <c:v>-14.772116295183121</c:v>
                </c:pt>
                <c:pt idx="20">
                  <c:v>-14.095389311788626</c:v>
                </c:pt>
                <c:pt idx="21">
                  <c:v>-12.990381056766578</c:v>
                </c:pt>
              </c:numCache>
            </c:numRef>
          </c:xVal>
          <c:yVal>
            <c:numRef>
              <c:f>Graph!$N$10:$N$31</c:f>
              <c:numCache>
                <c:formatCode>General</c:formatCode>
                <c:ptCount val="22"/>
                <c:pt idx="0">
                  <c:v>0</c:v>
                </c:pt>
                <c:pt idx="1">
                  <c:v>2.6047226650039548</c:v>
                </c:pt>
                <c:pt idx="2">
                  <c:v>5.130302149885031</c:v>
                </c:pt>
                <c:pt idx="3">
                  <c:v>7.4999999999999991</c:v>
                </c:pt>
                <c:pt idx="4">
                  <c:v>9.6418141452980883</c:v>
                </c:pt>
                <c:pt idx="5">
                  <c:v>11.490666646784669</c:v>
                </c:pt>
                <c:pt idx="6">
                  <c:v>12.990381056766578</c:v>
                </c:pt>
                <c:pt idx="7">
                  <c:v>14.095389311788624</c:v>
                </c:pt>
                <c:pt idx="8">
                  <c:v>14.772116295183121</c:v>
                </c:pt>
                <c:pt idx="9">
                  <c:v>15</c:v>
                </c:pt>
                <c:pt idx="10">
                  <c:v>14.772116295183121</c:v>
                </c:pt>
                <c:pt idx="11">
                  <c:v>14.095389311788626</c:v>
                </c:pt>
                <c:pt idx="12">
                  <c:v>12.99038105676658</c:v>
                </c:pt>
                <c:pt idx="13">
                  <c:v>11.490666646784669</c:v>
                </c:pt>
                <c:pt idx="14">
                  <c:v>9.6418141452980919</c:v>
                </c:pt>
                <c:pt idx="15">
                  <c:v>7.4999999999999991</c:v>
                </c:pt>
                <c:pt idx="16">
                  <c:v>5.1303021498850327</c:v>
                </c:pt>
                <c:pt idx="17">
                  <c:v>2.6047226650039543</c:v>
                </c:pt>
                <c:pt idx="18">
                  <c:v>1.83772268236293E-15</c:v>
                </c:pt>
                <c:pt idx="19">
                  <c:v>-2.604722665003957</c:v>
                </c:pt>
                <c:pt idx="20">
                  <c:v>-5.1303021498850301</c:v>
                </c:pt>
                <c:pt idx="21">
                  <c:v>-7.5000000000000018</c:v>
                </c:pt>
              </c:numCache>
            </c:numRef>
          </c:yVal>
          <c:smooth val="1"/>
        </c:ser>
        <c:ser>
          <c:idx val="2"/>
          <c:order val="1"/>
          <c:spPr>
            <a:ln w="19050" cap="rnd">
              <a:solidFill>
                <a:schemeClr val="bg2">
                  <a:lumMod val="90000"/>
                </a:schemeClr>
              </a:solidFill>
              <a:round/>
            </a:ln>
            <a:effectLst/>
          </c:spPr>
          <c:marker>
            <c:symbol val="none"/>
          </c:marker>
          <c:xVal>
            <c:numRef>
              <c:f>Graph!$Z$98:$Z$116</c:f>
              <c:numCache>
                <c:formatCode>General</c:formatCode>
                <c:ptCount val="19"/>
                <c:pt idx="0">
                  <c:v>7</c:v>
                </c:pt>
                <c:pt idx="1">
                  <c:v>6.893654271085456</c:v>
                </c:pt>
                <c:pt idx="2">
                  <c:v>6.5778483455013586</c:v>
                </c:pt>
                <c:pt idx="3">
                  <c:v>6.0621778264910713</c:v>
                </c:pt>
                <c:pt idx="4">
                  <c:v>5.3623111018328462</c:v>
                </c:pt>
                <c:pt idx="5">
                  <c:v>4.4995132678057752</c:v>
                </c:pt>
                <c:pt idx="6">
                  <c:v>3.5000000000000009</c:v>
                </c:pt>
                <c:pt idx="7">
                  <c:v>2.3941410032796817</c:v>
                </c:pt>
                <c:pt idx="8">
                  <c:v>1.2155372436685128</c:v>
                </c:pt>
                <c:pt idx="9">
                  <c:v>4.28801959218017E-16</c:v>
                </c:pt>
                <c:pt idx="10">
                  <c:v>-1.2155372436685121</c:v>
                </c:pt>
                <c:pt idx="11">
                  <c:v>-2.3941410032796808</c:v>
                </c:pt>
                <c:pt idx="12">
                  <c:v>-3.4999999999999982</c:v>
                </c:pt>
                <c:pt idx="13">
                  <c:v>-4.4995132678057752</c:v>
                </c:pt>
                <c:pt idx="14">
                  <c:v>-5.3623111018328453</c:v>
                </c:pt>
                <c:pt idx="15">
                  <c:v>-6.0621778264910713</c:v>
                </c:pt>
                <c:pt idx="16">
                  <c:v>-6.5778483455013586</c:v>
                </c:pt>
                <c:pt idx="17">
                  <c:v>-6.893654271085456</c:v>
                </c:pt>
                <c:pt idx="18">
                  <c:v>-7</c:v>
                </c:pt>
              </c:numCache>
            </c:numRef>
          </c:xVal>
          <c:yVal>
            <c:numRef>
              <c:f>Graph!$AA$98:$AA$116</c:f>
              <c:numCache>
                <c:formatCode>General</c:formatCode>
                <c:ptCount val="19"/>
                <c:pt idx="0">
                  <c:v>0</c:v>
                </c:pt>
                <c:pt idx="1">
                  <c:v>1.2155372436685123</c:v>
                </c:pt>
                <c:pt idx="2">
                  <c:v>2.3941410032796808</c:v>
                </c:pt>
                <c:pt idx="3">
                  <c:v>3.4999999999999996</c:v>
                </c:pt>
                <c:pt idx="4">
                  <c:v>4.4995132678057743</c:v>
                </c:pt>
                <c:pt idx="5">
                  <c:v>5.3623111018328462</c:v>
                </c:pt>
                <c:pt idx="6">
                  <c:v>6.0621778264910704</c:v>
                </c:pt>
                <c:pt idx="7">
                  <c:v>6.5778483455013586</c:v>
                </c:pt>
                <c:pt idx="8">
                  <c:v>6.893654271085456</c:v>
                </c:pt>
                <c:pt idx="9">
                  <c:v>7</c:v>
                </c:pt>
                <c:pt idx="10">
                  <c:v>6.893654271085456</c:v>
                </c:pt>
                <c:pt idx="11">
                  <c:v>6.5778483455013586</c:v>
                </c:pt>
                <c:pt idx="12">
                  <c:v>6.0621778264910713</c:v>
                </c:pt>
                <c:pt idx="13">
                  <c:v>5.3623111018328462</c:v>
                </c:pt>
                <c:pt idx="14">
                  <c:v>4.4995132678057761</c:v>
                </c:pt>
                <c:pt idx="15">
                  <c:v>3.4999999999999996</c:v>
                </c:pt>
                <c:pt idx="16">
                  <c:v>2.3941410032796822</c:v>
                </c:pt>
                <c:pt idx="17">
                  <c:v>1.2155372436685119</c:v>
                </c:pt>
                <c:pt idx="18">
                  <c:v>8.5760391843603401E-16</c:v>
                </c:pt>
              </c:numCache>
            </c:numRef>
          </c:yVal>
          <c:smooth val="1"/>
        </c:ser>
        <c:ser>
          <c:idx val="3"/>
          <c:order val="2"/>
          <c:spPr>
            <a:ln w="19050" cap="rnd">
              <a:solidFill>
                <a:schemeClr val="bg2">
                  <a:lumMod val="90000"/>
                </a:schemeClr>
              </a:solidFill>
              <a:round/>
            </a:ln>
            <a:effectLst/>
          </c:spPr>
          <c:marker>
            <c:symbol val="none"/>
          </c:marker>
          <c:xVal>
            <c:numRef>
              <c:f>Graph!$AF$98:$AF$116</c:f>
              <c:numCache>
                <c:formatCode>General</c:formatCode>
                <c:ptCount val="19"/>
                <c:pt idx="0">
                  <c:v>9</c:v>
                </c:pt>
                <c:pt idx="1">
                  <c:v>8.8632697771098723</c:v>
                </c:pt>
                <c:pt idx="2">
                  <c:v>8.4572335870731763</c:v>
                </c:pt>
                <c:pt idx="3">
                  <c:v>7.794228634059948</c:v>
                </c:pt>
                <c:pt idx="4">
                  <c:v>6.894399988070802</c:v>
                </c:pt>
                <c:pt idx="5">
                  <c:v>5.7850884871788546</c:v>
                </c:pt>
                <c:pt idx="6">
                  <c:v>4.5000000000000009</c:v>
                </c:pt>
                <c:pt idx="7">
                  <c:v>3.0781812899310195</c:v>
                </c:pt>
                <c:pt idx="8">
                  <c:v>1.5628335990023738</c:v>
                </c:pt>
                <c:pt idx="9">
                  <c:v>5.51316804708879E-16</c:v>
                </c:pt>
                <c:pt idx="10">
                  <c:v>-1.5628335990023727</c:v>
                </c:pt>
                <c:pt idx="11">
                  <c:v>-3.0781812899310186</c:v>
                </c:pt>
                <c:pt idx="12">
                  <c:v>-4.4999999999999982</c:v>
                </c:pt>
                <c:pt idx="13">
                  <c:v>-5.7850884871788546</c:v>
                </c:pt>
                <c:pt idx="14">
                  <c:v>-6.8943999880708011</c:v>
                </c:pt>
                <c:pt idx="15">
                  <c:v>-7.794228634059948</c:v>
                </c:pt>
                <c:pt idx="16">
                  <c:v>-8.4572335870731745</c:v>
                </c:pt>
                <c:pt idx="17">
                  <c:v>-8.8632697771098723</c:v>
                </c:pt>
                <c:pt idx="18">
                  <c:v>-9</c:v>
                </c:pt>
              </c:numCache>
            </c:numRef>
          </c:xVal>
          <c:yVal>
            <c:numRef>
              <c:f>Graph!$AG$98:$AG$116</c:f>
              <c:numCache>
                <c:formatCode>General</c:formatCode>
                <c:ptCount val="19"/>
                <c:pt idx="0">
                  <c:v>0</c:v>
                </c:pt>
                <c:pt idx="1">
                  <c:v>1.562833599002373</c:v>
                </c:pt>
                <c:pt idx="2">
                  <c:v>3.0781812899310186</c:v>
                </c:pt>
                <c:pt idx="3">
                  <c:v>4.4999999999999991</c:v>
                </c:pt>
                <c:pt idx="4">
                  <c:v>5.7850884871788537</c:v>
                </c:pt>
                <c:pt idx="5">
                  <c:v>6.894399988070802</c:v>
                </c:pt>
                <c:pt idx="6">
                  <c:v>7.7942286340599471</c:v>
                </c:pt>
                <c:pt idx="7">
                  <c:v>8.4572335870731745</c:v>
                </c:pt>
                <c:pt idx="8">
                  <c:v>8.8632697771098723</c:v>
                </c:pt>
                <c:pt idx="9">
                  <c:v>9</c:v>
                </c:pt>
                <c:pt idx="10">
                  <c:v>8.8632697771098723</c:v>
                </c:pt>
                <c:pt idx="11">
                  <c:v>8.4572335870731763</c:v>
                </c:pt>
                <c:pt idx="12">
                  <c:v>7.794228634059948</c:v>
                </c:pt>
                <c:pt idx="13">
                  <c:v>6.894399988070802</c:v>
                </c:pt>
                <c:pt idx="14">
                  <c:v>5.7850884871788555</c:v>
                </c:pt>
                <c:pt idx="15">
                  <c:v>4.4999999999999991</c:v>
                </c:pt>
                <c:pt idx="16">
                  <c:v>3.0781812899310199</c:v>
                </c:pt>
                <c:pt idx="17">
                  <c:v>1.5628335990023725</c:v>
                </c:pt>
                <c:pt idx="18">
                  <c:v>1.102633609417758E-15</c:v>
                </c:pt>
              </c:numCache>
            </c:numRef>
          </c:yVal>
          <c:smooth val="1"/>
        </c:ser>
        <c:ser>
          <c:idx val="4"/>
          <c:order val="3"/>
          <c:spPr>
            <a:ln w="19050" cap="rnd">
              <a:solidFill>
                <a:schemeClr val="bg2">
                  <a:lumMod val="90000"/>
                </a:schemeClr>
              </a:solidFill>
              <a:round/>
            </a:ln>
            <a:effectLst/>
          </c:spPr>
          <c:marker>
            <c:symbol val="none"/>
          </c:marker>
          <c:xVal>
            <c:numRef>
              <c:f>Graph!$H$98:$H$116</c:f>
              <c:numCache>
                <c:formatCode>General</c:formatCode>
                <c:ptCount val="19"/>
                <c:pt idx="0">
                  <c:v>1</c:v>
                </c:pt>
                <c:pt idx="1">
                  <c:v>0.98480775301220802</c:v>
                </c:pt>
                <c:pt idx="2">
                  <c:v>0.93969262078590843</c:v>
                </c:pt>
                <c:pt idx="3">
                  <c:v>0.86602540378443871</c:v>
                </c:pt>
                <c:pt idx="4">
                  <c:v>0.76604444311897801</c:v>
                </c:pt>
                <c:pt idx="5">
                  <c:v>0.64278760968653936</c:v>
                </c:pt>
                <c:pt idx="6">
                  <c:v>0.50000000000000011</c:v>
                </c:pt>
                <c:pt idx="7">
                  <c:v>0.34202014332566882</c:v>
                </c:pt>
                <c:pt idx="8">
                  <c:v>0.17364817766693041</c:v>
                </c:pt>
                <c:pt idx="9">
                  <c:v>6.1257422745431001E-17</c:v>
                </c:pt>
                <c:pt idx="10">
                  <c:v>-0.1736481776669303</c:v>
                </c:pt>
                <c:pt idx="11">
                  <c:v>-0.34202014332566871</c:v>
                </c:pt>
                <c:pt idx="12">
                  <c:v>-0.49999999999999978</c:v>
                </c:pt>
                <c:pt idx="13">
                  <c:v>-0.64278760968653936</c:v>
                </c:pt>
                <c:pt idx="14">
                  <c:v>-0.7660444431189779</c:v>
                </c:pt>
                <c:pt idx="15">
                  <c:v>-0.86602540378443871</c:v>
                </c:pt>
                <c:pt idx="16">
                  <c:v>-0.93969262078590832</c:v>
                </c:pt>
                <c:pt idx="17">
                  <c:v>-0.98480775301220802</c:v>
                </c:pt>
                <c:pt idx="18">
                  <c:v>-1</c:v>
                </c:pt>
              </c:numCache>
            </c:numRef>
          </c:xVal>
          <c:yVal>
            <c:numRef>
              <c:f>Graph!$I$98:$I$116</c:f>
              <c:numCache>
                <c:formatCode>General</c:formatCode>
                <c:ptCount val="19"/>
                <c:pt idx="0">
                  <c:v>0</c:v>
                </c:pt>
                <c:pt idx="1">
                  <c:v>0.17364817766693033</c:v>
                </c:pt>
                <c:pt idx="2">
                  <c:v>0.34202014332566871</c:v>
                </c:pt>
                <c:pt idx="3">
                  <c:v>0.49999999999999994</c:v>
                </c:pt>
                <c:pt idx="4">
                  <c:v>0.64278760968653925</c:v>
                </c:pt>
                <c:pt idx="5">
                  <c:v>0.76604444311897801</c:v>
                </c:pt>
                <c:pt idx="6">
                  <c:v>0.8660254037844386</c:v>
                </c:pt>
                <c:pt idx="7">
                  <c:v>0.93969262078590832</c:v>
                </c:pt>
                <c:pt idx="8">
                  <c:v>0.98480775301220802</c:v>
                </c:pt>
                <c:pt idx="9">
                  <c:v>1</c:v>
                </c:pt>
                <c:pt idx="10">
                  <c:v>0.98480775301220802</c:v>
                </c:pt>
                <c:pt idx="11">
                  <c:v>0.93969262078590843</c:v>
                </c:pt>
                <c:pt idx="12">
                  <c:v>0.86602540378443871</c:v>
                </c:pt>
                <c:pt idx="13">
                  <c:v>0.76604444311897801</c:v>
                </c:pt>
                <c:pt idx="14">
                  <c:v>0.64278760968653947</c:v>
                </c:pt>
                <c:pt idx="15">
                  <c:v>0.49999999999999994</c:v>
                </c:pt>
                <c:pt idx="16">
                  <c:v>0.34202014332566888</c:v>
                </c:pt>
                <c:pt idx="17">
                  <c:v>0.17364817766693028</c:v>
                </c:pt>
                <c:pt idx="18">
                  <c:v>1.22514845490862E-16</c:v>
                </c:pt>
              </c:numCache>
            </c:numRef>
          </c:yVal>
          <c:smooth val="1"/>
        </c:ser>
        <c:ser>
          <c:idx val="5"/>
          <c:order val="4"/>
          <c:spPr>
            <a:ln w="19050" cap="rnd">
              <a:solidFill>
                <a:schemeClr val="bg2">
                  <a:lumMod val="90000"/>
                </a:schemeClr>
              </a:solidFill>
              <a:round/>
            </a:ln>
            <a:effectLst/>
          </c:spPr>
          <c:marker>
            <c:symbol val="none"/>
          </c:marker>
          <c:xVal>
            <c:numRef>
              <c:f>Graph!$K$98:$K$116</c:f>
              <c:numCache>
                <c:formatCode>General</c:formatCode>
                <c:ptCount val="19"/>
                <c:pt idx="0">
                  <c:v>2</c:v>
                </c:pt>
                <c:pt idx="1">
                  <c:v>1.969615506024416</c:v>
                </c:pt>
                <c:pt idx="2">
                  <c:v>1.8793852415718169</c:v>
                </c:pt>
                <c:pt idx="3">
                  <c:v>1.7320508075688774</c:v>
                </c:pt>
                <c:pt idx="4">
                  <c:v>1.532088886237956</c:v>
                </c:pt>
                <c:pt idx="5">
                  <c:v>1.2855752193730787</c:v>
                </c:pt>
                <c:pt idx="6">
                  <c:v>1.0000000000000002</c:v>
                </c:pt>
                <c:pt idx="7">
                  <c:v>0.68404028665133765</c:v>
                </c:pt>
                <c:pt idx="8">
                  <c:v>0.34729635533386083</c:v>
                </c:pt>
                <c:pt idx="9">
                  <c:v>1.22514845490862E-16</c:v>
                </c:pt>
                <c:pt idx="10">
                  <c:v>-0.34729635533386061</c:v>
                </c:pt>
                <c:pt idx="11">
                  <c:v>-0.68404028665133743</c:v>
                </c:pt>
                <c:pt idx="12">
                  <c:v>-0.99999999999999956</c:v>
                </c:pt>
                <c:pt idx="13">
                  <c:v>-1.2855752193730787</c:v>
                </c:pt>
                <c:pt idx="14">
                  <c:v>-1.5320888862379558</c:v>
                </c:pt>
                <c:pt idx="15">
                  <c:v>-1.7320508075688774</c:v>
                </c:pt>
                <c:pt idx="16">
                  <c:v>-1.8793852415718166</c:v>
                </c:pt>
                <c:pt idx="17">
                  <c:v>-1.969615506024416</c:v>
                </c:pt>
                <c:pt idx="18">
                  <c:v>-2</c:v>
                </c:pt>
              </c:numCache>
            </c:numRef>
          </c:xVal>
          <c:yVal>
            <c:numRef>
              <c:f>Graph!$L$98:$L$116</c:f>
              <c:numCache>
                <c:formatCode>General</c:formatCode>
                <c:ptCount val="19"/>
                <c:pt idx="0">
                  <c:v>0</c:v>
                </c:pt>
                <c:pt idx="1">
                  <c:v>0.34729635533386066</c:v>
                </c:pt>
                <c:pt idx="2">
                  <c:v>0.68404028665133743</c:v>
                </c:pt>
                <c:pt idx="3">
                  <c:v>0.99999999999999989</c:v>
                </c:pt>
                <c:pt idx="4">
                  <c:v>1.2855752193730785</c:v>
                </c:pt>
                <c:pt idx="5">
                  <c:v>1.532088886237956</c:v>
                </c:pt>
                <c:pt idx="6">
                  <c:v>1.7320508075688772</c:v>
                </c:pt>
                <c:pt idx="7">
                  <c:v>1.8793852415718166</c:v>
                </c:pt>
                <c:pt idx="8">
                  <c:v>1.969615506024416</c:v>
                </c:pt>
                <c:pt idx="9">
                  <c:v>2</c:v>
                </c:pt>
                <c:pt idx="10">
                  <c:v>1.969615506024416</c:v>
                </c:pt>
                <c:pt idx="11">
                  <c:v>1.8793852415718169</c:v>
                </c:pt>
                <c:pt idx="12">
                  <c:v>1.7320508075688774</c:v>
                </c:pt>
                <c:pt idx="13">
                  <c:v>1.532088886237956</c:v>
                </c:pt>
                <c:pt idx="14">
                  <c:v>1.2855752193730789</c:v>
                </c:pt>
                <c:pt idx="15">
                  <c:v>0.99999999999999989</c:v>
                </c:pt>
                <c:pt idx="16">
                  <c:v>0.68404028665133776</c:v>
                </c:pt>
                <c:pt idx="17">
                  <c:v>0.34729635533386055</c:v>
                </c:pt>
                <c:pt idx="18">
                  <c:v>2.45029690981724E-16</c:v>
                </c:pt>
              </c:numCache>
            </c:numRef>
          </c:yVal>
          <c:smooth val="1"/>
        </c:ser>
        <c:ser>
          <c:idx val="6"/>
          <c:order val="5"/>
          <c:spPr>
            <a:ln w="19050" cap="rnd">
              <a:solidFill>
                <a:schemeClr val="bg2">
                  <a:lumMod val="90000"/>
                </a:schemeClr>
              </a:solidFill>
              <a:round/>
            </a:ln>
            <a:effectLst/>
          </c:spPr>
          <c:marker>
            <c:symbol val="none"/>
          </c:marker>
          <c:xVal>
            <c:numRef>
              <c:f>Graph!$N$98:$N$116</c:f>
              <c:numCache>
                <c:formatCode>General</c:formatCode>
                <c:ptCount val="19"/>
                <c:pt idx="0">
                  <c:v>3</c:v>
                </c:pt>
                <c:pt idx="1">
                  <c:v>2.9544232590366239</c:v>
                </c:pt>
                <c:pt idx="2">
                  <c:v>2.8190778623577253</c:v>
                </c:pt>
                <c:pt idx="3">
                  <c:v>2.598076211353316</c:v>
                </c:pt>
                <c:pt idx="4">
                  <c:v>2.2981333293569342</c:v>
                </c:pt>
                <c:pt idx="5">
                  <c:v>1.9283628290596182</c:v>
                </c:pt>
                <c:pt idx="6">
                  <c:v>1.5000000000000004</c:v>
                </c:pt>
                <c:pt idx="7">
                  <c:v>1.0260604299770064</c:v>
                </c:pt>
                <c:pt idx="8">
                  <c:v>0.52094453300079124</c:v>
                </c:pt>
                <c:pt idx="9">
                  <c:v>1.83772268236293E-16</c:v>
                </c:pt>
                <c:pt idx="10">
                  <c:v>-0.52094453300079091</c:v>
                </c:pt>
                <c:pt idx="11">
                  <c:v>-1.0260604299770062</c:v>
                </c:pt>
                <c:pt idx="12">
                  <c:v>-1.4999999999999993</c:v>
                </c:pt>
                <c:pt idx="13">
                  <c:v>-1.9283628290596182</c:v>
                </c:pt>
                <c:pt idx="14">
                  <c:v>-2.2981333293569337</c:v>
                </c:pt>
                <c:pt idx="15">
                  <c:v>-2.598076211353316</c:v>
                </c:pt>
                <c:pt idx="16">
                  <c:v>-2.8190778623577248</c:v>
                </c:pt>
                <c:pt idx="17">
                  <c:v>-2.9544232590366239</c:v>
                </c:pt>
                <c:pt idx="18">
                  <c:v>-3</c:v>
                </c:pt>
              </c:numCache>
            </c:numRef>
          </c:xVal>
          <c:yVal>
            <c:numRef>
              <c:f>Graph!$O$98:$O$116</c:f>
              <c:numCache>
                <c:formatCode>General</c:formatCode>
                <c:ptCount val="19"/>
                <c:pt idx="0">
                  <c:v>0</c:v>
                </c:pt>
                <c:pt idx="1">
                  <c:v>0.52094453300079102</c:v>
                </c:pt>
                <c:pt idx="2">
                  <c:v>1.0260604299770062</c:v>
                </c:pt>
                <c:pt idx="3">
                  <c:v>1.4999999999999998</c:v>
                </c:pt>
                <c:pt idx="4">
                  <c:v>1.9283628290596178</c:v>
                </c:pt>
                <c:pt idx="5">
                  <c:v>2.2981333293569342</c:v>
                </c:pt>
                <c:pt idx="6">
                  <c:v>2.598076211353316</c:v>
                </c:pt>
                <c:pt idx="7">
                  <c:v>2.8190778623577248</c:v>
                </c:pt>
                <c:pt idx="8">
                  <c:v>2.9544232590366239</c:v>
                </c:pt>
                <c:pt idx="9">
                  <c:v>3</c:v>
                </c:pt>
                <c:pt idx="10">
                  <c:v>2.9544232590366239</c:v>
                </c:pt>
                <c:pt idx="11">
                  <c:v>2.8190778623577253</c:v>
                </c:pt>
                <c:pt idx="12">
                  <c:v>2.598076211353316</c:v>
                </c:pt>
                <c:pt idx="13">
                  <c:v>2.2981333293569342</c:v>
                </c:pt>
                <c:pt idx="14">
                  <c:v>1.9283628290596184</c:v>
                </c:pt>
                <c:pt idx="15">
                  <c:v>1.4999999999999998</c:v>
                </c:pt>
                <c:pt idx="16">
                  <c:v>1.0260604299770066</c:v>
                </c:pt>
                <c:pt idx="17">
                  <c:v>0.5209445330007908</c:v>
                </c:pt>
                <c:pt idx="18">
                  <c:v>3.67544536472586E-16</c:v>
                </c:pt>
              </c:numCache>
            </c:numRef>
          </c:yVal>
          <c:smooth val="1"/>
        </c:ser>
        <c:ser>
          <c:idx val="7"/>
          <c:order val="6"/>
          <c:spPr>
            <a:ln w="19050" cap="rnd">
              <a:solidFill>
                <a:schemeClr val="bg2">
                  <a:lumMod val="90000"/>
                </a:schemeClr>
              </a:solidFill>
              <a:round/>
            </a:ln>
            <a:effectLst/>
          </c:spPr>
          <c:marker>
            <c:symbol val="none"/>
          </c:marker>
          <c:xVal>
            <c:numRef>
              <c:f>Graph!$Q$98:$Q$116</c:f>
              <c:numCache>
                <c:formatCode>General</c:formatCode>
                <c:ptCount val="19"/>
                <c:pt idx="0">
                  <c:v>4</c:v>
                </c:pt>
                <c:pt idx="1">
                  <c:v>3.9392310120488321</c:v>
                </c:pt>
                <c:pt idx="2">
                  <c:v>3.7587704831436337</c:v>
                </c:pt>
                <c:pt idx="3">
                  <c:v>3.4641016151377548</c:v>
                </c:pt>
                <c:pt idx="4">
                  <c:v>3.0641777724759121</c:v>
                </c:pt>
                <c:pt idx="5">
                  <c:v>2.5711504387461575</c:v>
                </c:pt>
                <c:pt idx="6">
                  <c:v>2.0000000000000004</c:v>
                </c:pt>
                <c:pt idx="7">
                  <c:v>1.3680805733026753</c:v>
                </c:pt>
                <c:pt idx="8">
                  <c:v>0.69459271066772166</c:v>
                </c:pt>
                <c:pt idx="9">
                  <c:v>2.45029690981724E-16</c:v>
                </c:pt>
                <c:pt idx="10">
                  <c:v>-0.69459271066772121</c:v>
                </c:pt>
                <c:pt idx="11">
                  <c:v>-1.3680805733026749</c:v>
                </c:pt>
                <c:pt idx="12">
                  <c:v>-1.9999999999999991</c:v>
                </c:pt>
                <c:pt idx="13">
                  <c:v>-2.5711504387461575</c:v>
                </c:pt>
                <c:pt idx="14">
                  <c:v>-3.0641777724759116</c:v>
                </c:pt>
                <c:pt idx="15">
                  <c:v>-3.4641016151377548</c:v>
                </c:pt>
                <c:pt idx="16">
                  <c:v>-3.7587704831436333</c:v>
                </c:pt>
                <c:pt idx="17">
                  <c:v>-3.9392310120488321</c:v>
                </c:pt>
                <c:pt idx="18">
                  <c:v>-4</c:v>
                </c:pt>
              </c:numCache>
            </c:numRef>
          </c:xVal>
          <c:yVal>
            <c:numRef>
              <c:f>Graph!$R$98:$R$116</c:f>
              <c:numCache>
                <c:formatCode>General</c:formatCode>
                <c:ptCount val="19"/>
                <c:pt idx="0">
                  <c:v>0</c:v>
                </c:pt>
                <c:pt idx="1">
                  <c:v>0.69459271066772132</c:v>
                </c:pt>
                <c:pt idx="2">
                  <c:v>1.3680805733026749</c:v>
                </c:pt>
                <c:pt idx="3">
                  <c:v>1.9999999999999998</c:v>
                </c:pt>
                <c:pt idx="4">
                  <c:v>2.571150438746157</c:v>
                </c:pt>
                <c:pt idx="5">
                  <c:v>3.0641777724759121</c:v>
                </c:pt>
                <c:pt idx="6">
                  <c:v>3.4641016151377544</c:v>
                </c:pt>
                <c:pt idx="7">
                  <c:v>3.7587704831436333</c:v>
                </c:pt>
                <c:pt idx="8">
                  <c:v>3.9392310120488321</c:v>
                </c:pt>
                <c:pt idx="9">
                  <c:v>4</c:v>
                </c:pt>
                <c:pt idx="10">
                  <c:v>3.9392310120488321</c:v>
                </c:pt>
                <c:pt idx="11">
                  <c:v>3.7587704831436337</c:v>
                </c:pt>
                <c:pt idx="12">
                  <c:v>3.4641016151377548</c:v>
                </c:pt>
                <c:pt idx="13">
                  <c:v>3.0641777724759121</c:v>
                </c:pt>
                <c:pt idx="14">
                  <c:v>2.5711504387461579</c:v>
                </c:pt>
                <c:pt idx="15">
                  <c:v>1.9999999999999998</c:v>
                </c:pt>
                <c:pt idx="16">
                  <c:v>1.3680805733026755</c:v>
                </c:pt>
                <c:pt idx="17">
                  <c:v>0.6945927106677211</c:v>
                </c:pt>
                <c:pt idx="18">
                  <c:v>4.90059381963448E-16</c:v>
                </c:pt>
              </c:numCache>
            </c:numRef>
          </c:yVal>
          <c:smooth val="1"/>
        </c:ser>
        <c:ser>
          <c:idx val="8"/>
          <c:order val="7"/>
          <c:spPr>
            <a:ln w="19050" cap="rnd">
              <a:solidFill>
                <a:srgbClr val="C00000"/>
              </a:solidFill>
              <a:round/>
            </a:ln>
            <a:effectLst/>
          </c:spPr>
          <c:marker>
            <c:symbol val="none"/>
          </c:marker>
          <c:xVal>
            <c:numRef>
              <c:f>Graph!$T$98:$T$116</c:f>
              <c:numCache>
                <c:formatCode>General</c:formatCode>
                <c:ptCount val="19"/>
                <c:pt idx="0">
                  <c:v>5</c:v>
                </c:pt>
                <c:pt idx="1">
                  <c:v>4.9240387650610398</c:v>
                </c:pt>
                <c:pt idx="2">
                  <c:v>4.6984631039295426</c:v>
                </c:pt>
                <c:pt idx="3">
                  <c:v>4.3301270189221936</c:v>
                </c:pt>
                <c:pt idx="4">
                  <c:v>3.83022221559489</c:v>
                </c:pt>
                <c:pt idx="5">
                  <c:v>3.2139380484326967</c:v>
                </c:pt>
                <c:pt idx="6">
                  <c:v>2.5000000000000004</c:v>
                </c:pt>
                <c:pt idx="7">
                  <c:v>1.7101007166283442</c:v>
                </c:pt>
                <c:pt idx="8">
                  <c:v>0.86824088833465207</c:v>
                </c:pt>
                <c:pt idx="9">
                  <c:v>3.06287113727155E-16</c:v>
                </c:pt>
                <c:pt idx="10">
                  <c:v>-0.86824088833465152</c:v>
                </c:pt>
                <c:pt idx="11">
                  <c:v>-1.7101007166283435</c:v>
                </c:pt>
                <c:pt idx="12">
                  <c:v>-2.4999999999999991</c:v>
                </c:pt>
                <c:pt idx="13">
                  <c:v>-3.2139380484326967</c:v>
                </c:pt>
                <c:pt idx="14">
                  <c:v>-3.8302222155948895</c:v>
                </c:pt>
                <c:pt idx="15">
                  <c:v>-4.3301270189221936</c:v>
                </c:pt>
                <c:pt idx="16">
                  <c:v>-4.6984631039295417</c:v>
                </c:pt>
                <c:pt idx="17">
                  <c:v>-4.9240387650610398</c:v>
                </c:pt>
                <c:pt idx="18">
                  <c:v>-5</c:v>
                </c:pt>
              </c:numCache>
            </c:numRef>
          </c:xVal>
          <c:yVal>
            <c:numRef>
              <c:f>Graph!$U$98:$U$116</c:f>
              <c:numCache>
                <c:formatCode>General</c:formatCode>
                <c:ptCount val="19"/>
                <c:pt idx="0">
                  <c:v>0</c:v>
                </c:pt>
                <c:pt idx="1">
                  <c:v>0.86824088833465163</c:v>
                </c:pt>
                <c:pt idx="2">
                  <c:v>1.7101007166283435</c:v>
                </c:pt>
                <c:pt idx="3">
                  <c:v>2.4999999999999996</c:v>
                </c:pt>
                <c:pt idx="4">
                  <c:v>3.2139380484326963</c:v>
                </c:pt>
                <c:pt idx="5">
                  <c:v>3.83022221559489</c:v>
                </c:pt>
                <c:pt idx="6">
                  <c:v>4.3301270189221928</c:v>
                </c:pt>
                <c:pt idx="7">
                  <c:v>4.6984631039295417</c:v>
                </c:pt>
                <c:pt idx="8">
                  <c:v>4.9240387650610398</c:v>
                </c:pt>
                <c:pt idx="9">
                  <c:v>5</c:v>
                </c:pt>
                <c:pt idx="10">
                  <c:v>4.9240387650610398</c:v>
                </c:pt>
                <c:pt idx="11">
                  <c:v>4.6984631039295426</c:v>
                </c:pt>
                <c:pt idx="12">
                  <c:v>4.3301270189221936</c:v>
                </c:pt>
                <c:pt idx="13">
                  <c:v>3.83022221559489</c:v>
                </c:pt>
                <c:pt idx="14">
                  <c:v>3.2139380484326976</c:v>
                </c:pt>
                <c:pt idx="15">
                  <c:v>2.4999999999999996</c:v>
                </c:pt>
                <c:pt idx="16">
                  <c:v>1.7101007166283444</c:v>
                </c:pt>
                <c:pt idx="17">
                  <c:v>0.86824088833465141</c:v>
                </c:pt>
                <c:pt idx="18">
                  <c:v>6.1257422745431001E-16</c:v>
                </c:pt>
              </c:numCache>
            </c:numRef>
          </c:yVal>
          <c:smooth val="1"/>
        </c:ser>
        <c:ser>
          <c:idx val="9"/>
          <c:order val="8"/>
          <c:spPr>
            <a:ln w="19050" cap="rnd">
              <a:solidFill>
                <a:schemeClr val="bg2">
                  <a:lumMod val="90000"/>
                </a:schemeClr>
              </a:solidFill>
              <a:round/>
            </a:ln>
            <a:effectLst/>
          </c:spPr>
          <c:marker>
            <c:symbol val="none"/>
          </c:marker>
          <c:xVal>
            <c:numRef>
              <c:f>Graph!$W$98:$W$116</c:f>
              <c:numCache>
                <c:formatCode>General</c:formatCode>
                <c:ptCount val="19"/>
                <c:pt idx="0">
                  <c:v>6</c:v>
                </c:pt>
                <c:pt idx="1">
                  <c:v>5.9088465180732479</c:v>
                </c:pt>
                <c:pt idx="2">
                  <c:v>5.6381557247154506</c:v>
                </c:pt>
                <c:pt idx="3">
                  <c:v>5.196152422706632</c:v>
                </c:pt>
                <c:pt idx="4">
                  <c:v>4.5962666587138683</c:v>
                </c:pt>
                <c:pt idx="5">
                  <c:v>3.8567256581192364</c:v>
                </c:pt>
                <c:pt idx="6">
                  <c:v>3.0000000000000009</c:v>
                </c:pt>
                <c:pt idx="7">
                  <c:v>2.0521208599540128</c:v>
                </c:pt>
                <c:pt idx="8">
                  <c:v>1.0418890660015825</c:v>
                </c:pt>
                <c:pt idx="9">
                  <c:v>3.67544536472586E-16</c:v>
                </c:pt>
                <c:pt idx="10">
                  <c:v>-1.0418890660015818</c:v>
                </c:pt>
                <c:pt idx="11">
                  <c:v>-2.0521208599540124</c:v>
                </c:pt>
                <c:pt idx="12">
                  <c:v>-2.9999999999999987</c:v>
                </c:pt>
                <c:pt idx="13">
                  <c:v>-3.8567256581192364</c:v>
                </c:pt>
                <c:pt idx="14">
                  <c:v>-4.5962666587138674</c:v>
                </c:pt>
                <c:pt idx="15">
                  <c:v>-5.196152422706632</c:v>
                </c:pt>
                <c:pt idx="16">
                  <c:v>-5.6381557247154497</c:v>
                </c:pt>
                <c:pt idx="17">
                  <c:v>-5.9088465180732479</c:v>
                </c:pt>
                <c:pt idx="18">
                  <c:v>-6</c:v>
                </c:pt>
              </c:numCache>
            </c:numRef>
          </c:xVal>
          <c:yVal>
            <c:numRef>
              <c:f>Graph!$X$98:$X$116</c:f>
              <c:numCache>
                <c:formatCode>General</c:formatCode>
                <c:ptCount val="19"/>
                <c:pt idx="0">
                  <c:v>0</c:v>
                </c:pt>
                <c:pt idx="1">
                  <c:v>1.041889066001582</c:v>
                </c:pt>
                <c:pt idx="2">
                  <c:v>2.0521208599540124</c:v>
                </c:pt>
                <c:pt idx="3">
                  <c:v>2.9999999999999996</c:v>
                </c:pt>
                <c:pt idx="4">
                  <c:v>3.8567256581192355</c:v>
                </c:pt>
                <c:pt idx="5">
                  <c:v>4.5962666587138683</c:v>
                </c:pt>
                <c:pt idx="6">
                  <c:v>5.196152422706632</c:v>
                </c:pt>
                <c:pt idx="7">
                  <c:v>5.6381557247154497</c:v>
                </c:pt>
                <c:pt idx="8">
                  <c:v>5.9088465180732479</c:v>
                </c:pt>
                <c:pt idx="9">
                  <c:v>6</c:v>
                </c:pt>
                <c:pt idx="10">
                  <c:v>5.9088465180732479</c:v>
                </c:pt>
                <c:pt idx="11">
                  <c:v>5.6381557247154506</c:v>
                </c:pt>
                <c:pt idx="12">
                  <c:v>5.196152422706632</c:v>
                </c:pt>
                <c:pt idx="13">
                  <c:v>4.5962666587138683</c:v>
                </c:pt>
                <c:pt idx="14">
                  <c:v>3.8567256581192368</c:v>
                </c:pt>
                <c:pt idx="15">
                  <c:v>2.9999999999999996</c:v>
                </c:pt>
                <c:pt idx="16">
                  <c:v>2.0521208599540133</c:v>
                </c:pt>
                <c:pt idx="17">
                  <c:v>1.0418890660015816</c:v>
                </c:pt>
                <c:pt idx="18">
                  <c:v>7.3508907294517201E-16</c:v>
                </c:pt>
              </c:numCache>
            </c:numRef>
          </c:yVal>
          <c:smooth val="1"/>
        </c:ser>
        <c:ser>
          <c:idx val="10"/>
          <c:order val="9"/>
          <c:spPr>
            <a:ln w="19050" cap="rnd">
              <a:solidFill>
                <a:schemeClr val="bg2">
                  <a:lumMod val="90000"/>
                </a:schemeClr>
              </a:solidFill>
              <a:round/>
            </a:ln>
            <a:effectLst/>
          </c:spPr>
          <c:marker>
            <c:symbol val="none"/>
          </c:marker>
          <c:xVal>
            <c:numRef>
              <c:f>Graph!$AC$98:$AC$116</c:f>
              <c:numCache>
                <c:formatCode>General</c:formatCode>
                <c:ptCount val="19"/>
                <c:pt idx="0">
                  <c:v>8</c:v>
                </c:pt>
                <c:pt idx="1">
                  <c:v>7.8784620240976642</c:v>
                </c:pt>
                <c:pt idx="2">
                  <c:v>7.5175409662872674</c:v>
                </c:pt>
                <c:pt idx="3">
                  <c:v>6.9282032302755097</c:v>
                </c:pt>
                <c:pt idx="4">
                  <c:v>6.1283555449518241</c:v>
                </c:pt>
                <c:pt idx="5">
                  <c:v>5.1423008774923149</c:v>
                </c:pt>
                <c:pt idx="6">
                  <c:v>4.0000000000000009</c:v>
                </c:pt>
                <c:pt idx="7">
                  <c:v>2.7361611466053506</c:v>
                </c:pt>
                <c:pt idx="8">
                  <c:v>1.3891854213354433</c:v>
                </c:pt>
                <c:pt idx="9">
                  <c:v>4.90059381963448E-16</c:v>
                </c:pt>
                <c:pt idx="10">
                  <c:v>-1.3891854213354424</c:v>
                </c:pt>
                <c:pt idx="11">
                  <c:v>-2.7361611466053497</c:v>
                </c:pt>
                <c:pt idx="12">
                  <c:v>-3.9999999999999982</c:v>
                </c:pt>
                <c:pt idx="13">
                  <c:v>-5.1423008774923149</c:v>
                </c:pt>
                <c:pt idx="14">
                  <c:v>-6.1283555449518232</c:v>
                </c:pt>
                <c:pt idx="15">
                  <c:v>-6.9282032302755097</c:v>
                </c:pt>
                <c:pt idx="16">
                  <c:v>-7.5175409662872665</c:v>
                </c:pt>
                <c:pt idx="17">
                  <c:v>-7.8784620240976642</c:v>
                </c:pt>
                <c:pt idx="18">
                  <c:v>-8</c:v>
                </c:pt>
              </c:numCache>
            </c:numRef>
          </c:xVal>
          <c:yVal>
            <c:numRef>
              <c:f>Graph!$AD$98:$AD$116</c:f>
              <c:numCache>
                <c:formatCode>General</c:formatCode>
                <c:ptCount val="19"/>
                <c:pt idx="0">
                  <c:v>0</c:v>
                </c:pt>
                <c:pt idx="1">
                  <c:v>1.3891854213354426</c:v>
                </c:pt>
                <c:pt idx="2">
                  <c:v>2.7361611466053497</c:v>
                </c:pt>
                <c:pt idx="3">
                  <c:v>3.9999999999999996</c:v>
                </c:pt>
                <c:pt idx="4">
                  <c:v>5.142300877492314</c:v>
                </c:pt>
                <c:pt idx="5">
                  <c:v>6.1283555449518241</c:v>
                </c:pt>
                <c:pt idx="6">
                  <c:v>6.9282032302755088</c:v>
                </c:pt>
                <c:pt idx="7">
                  <c:v>7.5175409662872665</c:v>
                </c:pt>
                <c:pt idx="8">
                  <c:v>7.8784620240976642</c:v>
                </c:pt>
                <c:pt idx="9">
                  <c:v>8</c:v>
                </c:pt>
                <c:pt idx="10">
                  <c:v>7.8784620240976642</c:v>
                </c:pt>
                <c:pt idx="11">
                  <c:v>7.5175409662872674</c:v>
                </c:pt>
                <c:pt idx="12">
                  <c:v>6.9282032302755097</c:v>
                </c:pt>
                <c:pt idx="13">
                  <c:v>6.1283555449518241</c:v>
                </c:pt>
                <c:pt idx="14">
                  <c:v>5.1423008774923158</c:v>
                </c:pt>
                <c:pt idx="15">
                  <c:v>3.9999999999999996</c:v>
                </c:pt>
                <c:pt idx="16">
                  <c:v>2.736161146605351</c:v>
                </c:pt>
                <c:pt idx="17">
                  <c:v>1.3891854213354422</c:v>
                </c:pt>
                <c:pt idx="18">
                  <c:v>9.8011876392689601E-16</c:v>
                </c:pt>
              </c:numCache>
            </c:numRef>
          </c:yVal>
          <c:smooth val="1"/>
        </c:ser>
        <c:ser>
          <c:idx val="12"/>
          <c:order val="10"/>
          <c:spPr>
            <a:ln w="19050" cap="rnd">
              <a:solidFill>
                <a:schemeClr val="bg2">
                  <a:lumMod val="90000"/>
                </a:schemeClr>
              </a:solidFill>
              <a:round/>
            </a:ln>
            <a:effectLst/>
          </c:spPr>
          <c:marker>
            <c:symbol val="none"/>
          </c:marker>
          <c:xVal>
            <c:numRef>
              <c:f>Graph!$AL$98:$AL$116</c:f>
              <c:numCache>
                <c:formatCode>General</c:formatCode>
                <c:ptCount val="19"/>
                <c:pt idx="0">
                  <c:v>11</c:v>
                </c:pt>
                <c:pt idx="1">
                  <c:v>10.832885283134289</c:v>
                </c:pt>
                <c:pt idx="2">
                  <c:v>10.336618828644992</c:v>
                </c:pt>
                <c:pt idx="3">
                  <c:v>9.5262794416288266</c:v>
                </c:pt>
                <c:pt idx="4">
                  <c:v>8.4264888743087578</c:v>
                </c:pt>
                <c:pt idx="5">
                  <c:v>7.0706637065519331</c:v>
                </c:pt>
                <c:pt idx="6">
                  <c:v>5.5000000000000009</c:v>
                </c:pt>
                <c:pt idx="7">
                  <c:v>3.7622215765823572</c:v>
                </c:pt>
                <c:pt idx="8">
                  <c:v>1.9101299543362344</c:v>
                </c:pt>
                <c:pt idx="9">
                  <c:v>6.7383165019974101E-16</c:v>
                </c:pt>
                <c:pt idx="10">
                  <c:v>-1.9101299543362333</c:v>
                </c:pt>
                <c:pt idx="11">
                  <c:v>-3.7622215765823559</c:v>
                </c:pt>
                <c:pt idx="12">
                  <c:v>-5.4999999999999973</c:v>
                </c:pt>
                <c:pt idx="13">
                  <c:v>-7.0706637065519331</c:v>
                </c:pt>
                <c:pt idx="14">
                  <c:v>-8.426488874308756</c:v>
                </c:pt>
                <c:pt idx="15">
                  <c:v>-9.5262794416288266</c:v>
                </c:pt>
                <c:pt idx="16">
                  <c:v>-10.336618828644992</c:v>
                </c:pt>
                <c:pt idx="17">
                  <c:v>-10.832885283134289</c:v>
                </c:pt>
                <c:pt idx="18">
                  <c:v>-11</c:v>
                </c:pt>
              </c:numCache>
            </c:numRef>
          </c:xVal>
          <c:yVal>
            <c:numRef>
              <c:f>Graph!$AM$98:$AM$116</c:f>
              <c:numCache>
                <c:formatCode>General</c:formatCode>
                <c:ptCount val="19"/>
                <c:pt idx="0">
                  <c:v>0</c:v>
                </c:pt>
                <c:pt idx="1">
                  <c:v>1.9101299543362336</c:v>
                </c:pt>
                <c:pt idx="2">
                  <c:v>3.7622215765823559</c:v>
                </c:pt>
                <c:pt idx="3">
                  <c:v>5.4999999999999991</c:v>
                </c:pt>
                <c:pt idx="4">
                  <c:v>7.0706637065519313</c:v>
                </c:pt>
                <c:pt idx="5">
                  <c:v>8.4264888743087578</c:v>
                </c:pt>
                <c:pt idx="6">
                  <c:v>9.5262794416288248</c:v>
                </c:pt>
                <c:pt idx="7">
                  <c:v>10.336618828644992</c:v>
                </c:pt>
                <c:pt idx="8">
                  <c:v>10.832885283134289</c:v>
                </c:pt>
                <c:pt idx="9">
                  <c:v>11</c:v>
                </c:pt>
                <c:pt idx="10">
                  <c:v>10.832885283134289</c:v>
                </c:pt>
                <c:pt idx="11">
                  <c:v>10.336618828644992</c:v>
                </c:pt>
                <c:pt idx="12">
                  <c:v>9.5262794416288266</c:v>
                </c:pt>
                <c:pt idx="13">
                  <c:v>8.4264888743087578</c:v>
                </c:pt>
                <c:pt idx="14">
                  <c:v>7.070663706551934</c:v>
                </c:pt>
                <c:pt idx="15">
                  <c:v>5.4999999999999991</c:v>
                </c:pt>
                <c:pt idx="16">
                  <c:v>3.7622215765823577</c:v>
                </c:pt>
                <c:pt idx="17">
                  <c:v>1.9101299543362331</c:v>
                </c:pt>
                <c:pt idx="18">
                  <c:v>1.347663300399482E-15</c:v>
                </c:pt>
              </c:numCache>
            </c:numRef>
          </c:yVal>
          <c:smooth val="1"/>
        </c:ser>
        <c:ser>
          <c:idx val="11"/>
          <c:order val="11"/>
          <c:spPr>
            <a:ln w="19050" cap="rnd">
              <a:solidFill>
                <a:srgbClr val="C00000"/>
              </a:solidFill>
              <a:round/>
            </a:ln>
            <a:effectLst/>
          </c:spPr>
          <c:marker>
            <c:symbol val="none"/>
          </c:marker>
          <c:xVal>
            <c:numRef>
              <c:f>Graph!$AI$98:$AI$116</c:f>
              <c:numCache>
                <c:formatCode>General</c:formatCode>
                <c:ptCount val="19"/>
                <c:pt idx="0">
                  <c:v>10</c:v>
                </c:pt>
                <c:pt idx="1">
                  <c:v>9.8480775301220795</c:v>
                </c:pt>
                <c:pt idx="2">
                  <c:v>9.3969262078590852</c:v>
                </c:pt>
                <c:pt idx="3">
                  <c:v>8.6602540378443873</c:v>
                </c:pt>
                <c:pt idx="4">
                  <c:v>7.6604444311897799</c:v>
                </c:pt>
                <c:pt idx="5">
                  <c:v>6.4278760968653934</c:v>
                </c:pt>
                <c:pt idx="6">
                  <c:v>5.0000000000000009</c:v>
                </c:pt>
                <c:pt idx="7">
                  <c:v>3.4202014332566884</c:v>
                </c:pt>
                <c:pt idx="8">
                  <c:v>1.7364817766693041</c:v>
                </c:pt>
                <c:pt idx="9">
                  <c:v>6.1257422745431001E-16</c:v>
                </c:pt>
                <c:pt idx="10">
                  <c:v>-1.736481776669303</c:v>
                </c:pt>
                <c:pt idx="11">
                  <c:v>-3.420201433256687</c:v>
                </c:pt>
                <c:pt idx="12">
                  <c:v>-4.9999999999999982</c:v>
                </c:pt>
                <c:pt idx="13">
                  <c:v>-6.4278760968653934</c:v>
                </c:pt>
                <c:pt idx="14">
                  <c:v>-7.660444431189779</c:v>
                </c:pt>
                <c:pt idx="15">
                  <c:v>-8.6602540378443873</c:v>
                </c:pt>
                <c:pt idx="16">
                  <c:v>-9.3969262078590834</c:v>
                </c:pt>
                <c:pt idx="17">
                  <c:v>-9.8480775301220795</c:v>
                </c:pt>
                <c:pt idx="18">
                  <c:v>-10</c:v>
                </c:pt>
              </c:numCache>
            </c:numRef>
          </c:xVal>
          <c:yVal>
            <c:numRef>
              <c:f>Graph!$AJ$98:$AJ$116</c:f>
              <c:numCache>
                <c:formatCode>General</c:formatCode>
                <c:ptCount val="19"/>
                <c:pt idx="0">
                  <c:v>0</c:v>
                </c:pt>
                <c:pt idx="1">
                  <c:v>1.7364817766693033</c:v>
                </c:pt>
                <c:pt idx="2">
                  <c:v>3.420201433256687</c:v>
                </c:pt>
                <c:pt idx="3">
                  <c:v>4.9999999999999991</c:v>
                </c:pt>
                <c:pt idx="4">
                  <c:v>6.4278760968653925</c:v>
                </c:pt>
                <c:pt idx="5">
                  <c:v>7.6604444311897799</c:v>
                </c:pt>
                <c:pt idx="6">
                  <c:v>8.6602540378443855</c:v>
                </c:pt>
                <c:pt idx="7">
                  <c:v>9.3969262078590834</c:v>
                </c:pt>
                <c:pt idx="8">
                  <c:v>9.8480775301220795</c:v>
                </c:pt>
                <c:pt idx="9">
                  <c:v>10</c:v>
                </c:pt>
                <c:pt idx="10">
                  <c:v>9.8480775301220795</c:v>
                </c:pt>
                <c:pt idx="11">
                  <c:v>9.3969262078590852</c:v>
                </c:pt>
                <c:pt idx="12">
                  <c:v>8.6602540378443873</c:v>
                </c:pt>
                <c:pt idx="13">
                  <c:v>7.6604444311897799</c:v>
                </c:pt>
                <c:pt idx="14">
                  <c:v>6.4278760968653952</c:v>
                </c:pt>
                <c:pt idx="15">
                  <c:v>4.9999999999999991</c:v>
                </c:pt>
                <c:pt idx="16">
                  <c:v>3.4202014332566888</c:v>
                </c:pt>
                <c:pt idx="17">
                  <c:v>1.7364817766693028</c:v>
                </c:pt>
                <c:pt idx="18">
                  <c:v>1.22514845490862E-15</c:v>
                </c:pt>
              </c:numCache>
            </c:numRef>
          </c:yVal>
          <c:smooth val="1"/>
        </c:ser>
        <c:ser>
          <c:idx val="13"/>
          <c:order val="12"/>
          <c:spPr>
            <a:ln w="19050" cap="rnd">
              <a:solidFill>
                <a:schemeClr val="bg2">
                  <a:lumMod val="90000"/>
                </a:schemeClr>
              </a:solidFill>
              <a:round/>
            </a:ln>
            <a:effectLst/>
          </c:spPr>
          <c:marker>
            <c:symbol val="none"/>
          </c:marker>
          <c:xVal>
            <c:numRef>
              <c:f>Graph!$AO$98:$AO$116</c:f>
              <c:numCache>
                <c:formatCode>General</c:formatCode>
                <c:ptCount val="19"/>
                <c:pt idx="0">
                  <c:v>12</c:v>
                </c:pt>
                <c:pt idx="1">
                  <c:v>11.817693036146496</c:v>
                </c:pt>
                <c:pt idx="2">
                  <c:v>11.276311449430901</c:v>
                </c:pt>
                <c:pt idx="3">
                  <c:v>10.392304845413264</c:v>
                </c:pt>
                <c:pt idx="4">
                  <c:v>9.1925333174277366</c:v>
                </c:pt>
                <c:pt idx="5">
                  <c:v>7.7134513162384728</c:v>
                </c:pt>
                <c:pt idx="6">
                  <c:v>6.0000000000000018</c:v>
                </c:pt>
                <c:pt idx="7">
                  <c:v>4.1042417199080257</c:v>
                </c:pt>
                <c:pt idx="8">
                  <c:v>2.083778132003165</c:v>
                </c:pt>
                <c:pt idx="9">
                  <c:v>7.3508907294517201E-16</c:v>
                </c:pt>
                <c:pt idx="10">
                  <c:v>-2.0837781320031636</c:v>
                </c:pt>
                <c:pt idx="11">
                  <c:v>-4.1042417199080248</c:v>
                </c:pt>
                <c:pt idx="12">
                  <c:v>-5.9999999999999973</c:v>
                </c:pt>
                <c:pt idx="13">
                  <c:v>-7.7134513162384728</c:v>
                </c:pt>
                <c:pt idx="14">
                  <c:v>-9.1925333174277348</c:v>
                </c:pt>
                <c:pt idx="15">
                  <c:v>-10.392304845413264</c:v>
                </c:pt>
                <c:pt idx="16">
                  <c:v>-11.276311449430899</c:v>
                </c:pt>
                <c:pt idx="17">
                  <c:v>-11.817693036146496</c:v>
                </c:pt>
                <c:pt idx="18">
                  <c:v>-12</c:v>
                </c:pt>
              </c:numCache>
            </c:numRef>
          </c:xVal>
          <c:yVal>
            <c:numRef>
              <c:f>Graph!$AP$98:$AP$116</c:f>
              <c:numCache>
                <c:formatCode>General</c:formatCode>
                <c:ptCount val="19"/>
                <c:pt idx="0">
                  <c:v>0</c:v>
                </c:pt>
                <c:pt idx="1">
                  <c:v>2.0837781320031641</c:v>
                </c:pt>
                <c:pt idx="2">
                  <c:v>4.1042417199080248</c:v>
                </c:pt>
                <c:pt idx="3">
                  <c:v>5.9999999999999991</c:v>
                </c:pt>
                <c:pt idx="4">
                  <c:v>7.713451316238471</c:v>
                </c:pt>
                <c:pt idx="5">
                  <c:v>9.1925333174277366</c:v>
                </c:pt>
                <c:pt idx="6">
                  <c:v>10.392304845413264</c:v>
                </c:pt>
                <c:pt idx="7">
                  <c:v>11.276311449430899</c:v>
                </c:pt>
                <c:pt idx="8">
                  <c:v>11.817693036146496</c:v>
                </c:pt>
                <c:pt idx="9">
                  <c:v>12</c:v>
                </c:pt>
                <c:pt idx="10">
                  <c:v>11.817693036146496</c:v>
                </c:pt>
                <c:pt idx="11">
                  <c:v>11.276311449430901</c:v>
                </c:pt>
                <c:pt idx="12">
                  <c:v>10.392304845413264</c:v>
                </c:pt>
                <c:pt idx="13">
                  <c:v>9.1925333174277366</c:v>
                </c:pt>
                <c:pt idx="14">
                  <c:v>7.7134513162384737</c:v>
                </c:pt>
                <c:pt idx="15">
                  <c:v>5.9999999999999991</c:v>
                </c:pt>
                <c:pt idx="16">
                  <c:v>4.1042417199080266</c:v>
                </c:pt>
                <c:pt idx="17">
                  <c:v>2.0837781320031632</c:v>
                </c:pt>
                <c:pt idx="18">
                  <c:v>1.470178145890344E-15</c:v>
                </c:pt>
              </c:numCache>
            </c:numRef>
          </c:yVal>
          <c:smooth val="1"/>
        </c:ser>
        <c:ser>
          <c:idx val="14"/>
          <c:order val="13"/>
          <c:spPr>
            <a:ln w="19050" cap="rnd">
              <a:solidFill>
                <a:schemeClr val="bg2">
                  <a:lumMod val="90000"/>
                </a:schemeClr>
              </a:solidFill>
              <a:round/>
            </a:ln>
            <a:effectLst/>
          </c:spPr>
          <c:marker>
            <c:symbol val="none"/>
          </c:marker>
          <c:xVal>
            <c:numRef>
              <c:f>Graph!$AR$98:$AR$116</c:f>
              <c:numCache>
                <c:formatCode>General</c:formatCode>
                <c:ptCount val="19"/>
                <c:pt idx="0">
                  <c:v>13</c:v>
                </c:pt>
                <c:pt idx="1">
                  <c:v>12.802500789158705</c:v>
                </c:pt>
                <c:pt idx="2">
                  <c:v>12.21600407021681</c:v>
                </c:pt>
                <c:pt idx="3">
                  <c:v>11.258330249197703</c:v>
                </c:pt>
                <c:pt idx="4">
                  <c:v>9.9585777605467136</c:v>
                </c:pt>
                <c:pt idx="5">
                  <c:v>8.3562389259250125</c:v>
                </c:pt>
                <c:pt idx="6">
                  <c:v>6.5000000000000018</c:v>
                </c:pt>
                <c:pt idx="7">
                  <c:v>4.446261863233695</c:v>
                </c:pt>
                <c:pt idx="8">
                  <c:v>2.2574263096700955</c:v>
                </c:pt>
                <c:pt idx="9">
                  <c:v>7.9634649569060301E-16</c:v>
                </c:pt>
                <c:pt idx="10">
                  <c:v>-2.2574263096700937</c:v>
                </c:pt>
                <c:pt idx="11">
                  <c:v>-4.4462618632336932</c:v>
                </c:pt>
                <c:pt idx="12">
                  <c:v>-6.4999999999999973</c:v>
                </c:pt>
                <c:pt idx="13">
                  <c:v>-8.3562389259250125</c:v>
                </c:pt>
                <c:pt idx="14">
                  <c:v>-9.9585777605467136</c:v>
                </c:pt>
                <c:pt idx="15">
                  <c:v>-11.258330249197703</c:v>
                </c:pt>
                <c:pt idx="16">
                  <c:v>-12.216004070216808</c:v>
                </c:pt>
                <c:pt idx="17">
                  <c:v>-12.802500789158705</c:v>
                </c:pt>
                <c:pt idx="18">
                  <c:v>-13</c:v>
                </c:pt>
              </c:numCache>
            </c:numRef>
          </c:xVal>
          <c:yVal>
            <c:numRef>
              <c:f>Graph!$AS$98:$AS$116</c:f>
              <c:numCache>
                <c:formatCode>General</c:formatCode>
                <c:ptCount val="19"/>
                <c:pt idx="0">
                  <c:v>0</c:v>
                </c:pt>
                <c:pt idx="1">
                  <c:v>2.2574263096700942</c:v>
                </c:pt>
                <c:pt idx="2">
                  <c:v>4.4462618632336932</c:v>
                </c:pt>
                <c:pt idx="3">
                  <c:v>6.4999999999999991</c:v>
                </c:pt>
                <c:pt idx="4">
                  <c:v>8.3562389259250107</c:v>
                </c:pt>
                <c:pt idx="5">
                  <c:v>9.9585777605467136</c:v>
                </c:pt>
                <c:pt idx="6">
                  <c:v>11.258330249197702</c:v>
                </c:pt>
                <c:pt idx="7">
                  <c:v>12.216004070216808</c:v>
                </c:pt>
                <c:pt idx="8">
                  <c:v>12.802500789158705</c:v>
                </c:pt>
                <c:pt idx="9">
                  <c:v>13</c:v>
                </c:pt>
                <c:pt idx="10">
                  <c:v>12.802500789158705</c:v>
                </c:pt>
                <c:pt idx="11">
                  <c:v>12.21600407021681</c:v>
                </c:pt>
                <c:pt idx="12">
                  <c:v>11.258330249197703</c:v>
                </c:pt>
                <c:pt idx="13">
                  <c:v>9.9585777605467136</c:v>
                </c:pt>
                <c:pt idx="14">
                  <c:v>8.3562389259250125</c:v>
                </c:pt>
                <c:pt idx="15">
                  <c:v>6.4999999999999991</c:v>
                </c:pt>
                <c:pt idx="16">
                  <c:v>4.4462618632336959</c:v>
                </c:pt>
                <c:pt idx="17">
                  <c:v>2.2574263096700937</c:v>
                </c:pt>
                <c:pt idx="18">
                  <c:v>1.592692991381206E-15</c:v>
                </c:pt>
              </c:numCache>
            </c:numRef>
          </c:yVal>
          <c:smooth val="1"/>
        </c:ser>
        <c:ser>
          <c:idx val="15"/>
          <c:order val="14"/>
          <c:spPr>
            <a:ln w="19050" cap="rnd">
              <a:solidFill>
                <a:schemeClr val="bg2">
                  <a:lumMod val="90000"/>
                </a:schemeClr>
              </a:solidFill>
              <a:round/>
            </a:ln>
            <a:effectLst/>
          </c:spPr>
          <c:marker>
            <c:symbol val="none"/>
          </c:marker>
          <c:xVal>
            <c:numRef>
              <c:f>Graph!$AU$98:$AU$116</c:f>
              <c:numCache>
                <c:formatCode>General</c:formatCode>
                <c:ptCount val="19"/>
                <c:pt idx="0">
                  <c:v>14</c:v>
                </c:pt>
                <c:pt idx="1">
                  <c:v>13.787308542170912</c:v>
                </c:pt>
                <c:pt idx="2">
                  <c:v>13.155696691002717</c:v>
                </c:pt>
                <c:pt idx="3">
                  <c:v>12.124355652982143</c:v>
                </c:pt>
                <c:pt idx="4">
                  <c:v>10.724622203665692</c:v>
                </c:pt>
                <c:pt idx="5">
                  <c:v>8.9990265356115504</c:v>
                </c:pt>
                <c:pt idx="6">
                  <c:v>7.0000000000000018</c:v>
                </c:pt>
                <c:pt idx="7">
                  <c:v>4.7882820065593634</c:v>
                </c:pt>
                <c:pt idx="8">
                  <c:v>2.4310744873370256</c:v>
                </c:pt>
                <c:pt idx="9">
                  <c:v>8.5760391843603401E-16</c:v>
                </c:pt>
                <c:pt idx="10">
                  <c:v>-2.4310744873370242</c:v>
                </c:pt>
                <c:pt idx="11">
                  <c:v>-4.7882820065593616</c:v>
                </c:pt>
                <c:pt idx="12">
                  <c:v>-6.9999999999999964</c:v>
                </c:pt>
                <c:pt idx="13">
                  <c:v>-8.9990265356115504</c:v>
                </c:pt>
                <c:pt idx="14">
                  <c:v>-10.724622203665691</c:v>
                </c:pt>
                <c:pt idx="15">
                  <c:v>-12.124355652982143</c:v>
                </c:pt>
                <c:pt idx="16">
                  <c:v>-13.155696691002717</c:v>
                </c:pt>
                <c:pt idx="17">
                  <c:v>-13.787308542170912</c:v>
                </c:pt>
                <c:pt idx="18">
                  <c:v>-14</c:v>
                </c:pt>
              </c:numCache>
            </c:numRef>
          </c:xVal>
          <c:yVal>
            <c:numRef>
              <c:f>Graph!$AV$98:$AV$116</c:f>
              <c:numCache>
                <c:formatCode>General</c:formatCode>
                <c:ptCount val="19"/>
                <c:pt idx="0">
                  <c:v>0</c:v>
                </c:pt>
                <c:pt idx="1">
                  <c:v>2.4310744873370247</c:v>
                </c:pt>
                <c:pt idx="2">
                  <c:v>4.7882820065593616</c:v>
                </c:pt>
                <c:pt idx="3">
                  <c:v>6.9999999999999991</c:v>
                </c:pt>
                <c:pt idx="4">
                  <c:v>8.9990265356115486</c:v>
                </c:pt>
                <c:pt idx="5">
                  <c:v>10.724622203665692</c:v>
                </c:pt>
                <c:pt idx="6">
                  <c:v>12.124355652982141</c:v>
                </c:pt>
                <c:pt idx="7">
                  <c:v>13.155696691002717</c:v>
                </c:pt>
                <c:pt idx="8">
                  <c:v>13.787308542170912</c:v>
                </c:pt>
                <c:pt idx="9">
                  <c:v>14</c:v>
                </c:pt>
                <c:pt idx="10">
                  <c:v>13.787308542170912</c:v>
                </c:pt>
                <c:pt idx="11">
                  <c:v>13.155696691002717</c:v>
                </c:pt>
                <c:pt idx="12">
                  <c:v>12.124355652982143</c:v>
                </c:pt>
                <c:pt idx="13">
                  <c:v>10.724622203665692</c:v>
                </c:pt>
                <c:pt idx="14">
                  <c:v>8.9990265356115522</c:v>
                </c:pt>
                <c:pt idx="15">
                  <c:v>6.9999999999999991</c:v>
                </c:pt>
                <c:pt idx="16">
                  <c:v>4.7882820065593643</c:v>
                </c:pt>
                <c:pt idx="17">
                  <c:v>2.4310744873370238</c:v>
                </c:pt>
                <c:pt idx="18">
                  <c:v>1.715207836872068E-15</c:v>
                </c:pt>
              </c:numCache>
            </c:numRef>
          </c:yVal>
          <c:smooth val="1"/>
        </c:ser>
        <c:ser>
          <c:idx val="0"/>
          <c:order val="15"/>
          <c:spPr>
            <a:ln w="19050" cap="rnd">
              <a:solidFill>
                <a:schemeClr val="accent1"/>
              </a:solidFill>
              <a:round/>
            </a:ln>
            <a:effectLst/>
          </c:spPr>
          <c:marker>
            <c:symbol val="none"/>
          </c:marker>
          <c:xVal>
            <c:numRef>
              <c:f>Calculations!$C$30:$C$58</c:f>
              <c:numCache>
                <c:formatCode>General</c:formatCode>
                <c:ptCount val="29"/>
                <c:pt idx="0">
                  <c:v>-4.9999800000000008</c:v>
                </c:pt>
                <c:pt idx="1">
                  <c:v>-3.9999810000000009</c:v>
                </c:pt>
                <c:pt idx="2">
                  <c:v>-2.999982000000001</c:v>
                </c:pt>
                <c:pt idx="3">
                  <c:v>-1.999983000000001</c:v>
                </c:pt>
                <c:pt idx="4">
                  <c:v>-0.99998400000000087</c:v>
                </c:pt>
                <c:pt idx="5">
                  <c:v>1.499999999921009E-5</c:v>
                </c:pt>
                <c:pt idx="6">
                  <c:v>1.0000139999999993</c:v>
                </c:pt>
                <c:pt idx="7">
                  <c:v>2.0000129999999992</c:v>
                </c:pt>
                <c:pt idx="8">
                  <c:v>3.000011999999999</c:v>
                </c:pt>
                <c:pt idx="9">
                  <c:v>4.0000109999999989</c:v>
                </c:pt>
                <c:pt idx="10">
                  <c:v>5.0000099999999987</c:v>
                </c:pt>
                <c:pt idx="11">
                  <c:v>5.0000349999999987</c:v>
                </c:pt>
                <c:pt idx="12">
                  <c:v>5.0000599999999986</c:v>
                </c:pt>
                <c:pt idx="13">
                  <c:v>5.0000849999999986</c:v>
                </c:pt>
                <c:pt idx="14">
                  <c:v>5.0001099999999985</c:v>
                </c:pt>
                <c:pt idx="15">
                  <c:v>4.0002099999999983</c:v>
                </c:pt>
                <c:pt idx="16">
                  <c:v>3.0003099999999985</c:v>
                </c:pt>
                <c:pt idx="17">
                  <c:v>2.0004099999999987</c:v>
                </c:pt>
                <c:pt idx="18">
                  <c:v>1.0005099999999989</c:v>
                </c:pt>
                <c:pt idx="19">
                  <c:v>6.0999999999900023E-4</c:v>
                </c:pt>
                <c:pt idx="20">
                  <c:v>-0.9992900000000009</c:v>
                </c:pt>
                <c:pt idx="21">
                  <c:v>-1.9991900000000009</c:v>
                </c:pt>
                <c:pt idx="22">
                  <c:v>-2.9990900000000007</c:v>
                </c:pt>
                <c:pt idx="23">
                  <c:v>-3.9989900000000005</c:v>
                </c:pt>
                <c:pt idx="24">
                  <c:v>-4.9988900000000003</c:v>
                </c:pt>
                <c:pt idx="25">
                  <c:v>-4.9991625000000006</c:v>
                </c:pt>
                <c:pt idx="26">
                  <c:v>-4.999435000000001</c:v>
                </c:pt>
                <c:pt idx="27">
                  <c:v>-4.9997075000000013</c:v>
                </c:pt>
                <c:pt idx="28">
                  <c:v>-4.9999800000000016</c:v>
                </c:pt>
              </c:numCache>
            </c:numRef>
          </c:xVal>
          <c:yVal>
            <c:numRef>
              <c:f>Calculations!$D$30:$D$58</c:f>
              <c:numCache>
                <c:formatCode>General</c:formatCode>
                <c:ptCount val="29"/>
                <c:pt idx="0">
                  <c:v>11.5</c:v>
                </c:pt>
                <c:pt idx="1">
                  <c:v>11.5</c:v>
                </c:pt>
                <c:pt idx="2">
                  <c:v>11.5</c:v>
                </c:pt>
                <c:pt idx="3">
                  <c:v>11.5</c:v>
                </c:pt>
                <c:pt idx="4">
                  <c:v>11.5</c:v>
                </c:pt>
                <c:pt idx="5">
                  <c:v>11.5</c:v>
                </c:pt>
                <c:pt idx="6">
                  <c:v>11.5</c:v>
                </c:pt>
                <c:pt idx="7">
                  <c:v>11.5</c:v>
                </c:pt>
                <c:pt idx="8">
                  <c:v>11.5</c:v>
                </c:pt>
                <c:pt idx="9">
                  <c:v>11.5</c:v>
                </c:pt>
                <c:pt idx="10">
                  <c:v>11.5</c:v>
                </c:pt>
                <c:pt idx="11">
                  <c:v>11.749999999992724</c:v>
                </c:pt>
                <c:pt idx="12">
                  <c:v>11.999999999992724</c:v>
                </c:pt>
                <c:pt idx="13">
                  <c:v>12.249999999992724</c:v>
                </c:pt>
                <c:pt idx="14">
                  <c:v>12.499999999992724</c:v>
                </c:pt>
                <c:pt idx="15">
                  <c:v>12.5</c:v>
                </c:pt>
                <c:pt idx="16">
                  <c:v>12.5</c:v>
                </c:pt>
                <c:pt idx="17">
                  <c:v>12.5</c:v>
                </c:pt>
                <c:pt idx="18">
                  <c:v>12.5</c:v>
                </c:pt>
                <c:pt idx="19">
                  <c:v>12.5</c:v>
                </c:pt>
                <c:pt idx="20">
                  <c:v>12.5</c:v>
                </c:pt>
                <c:pt idx="21">
                  <c:v>12.5</c:v>
                </c:pt>
                <c:pt idx="22">
                  <c:v>12.5</c:v>
                </c:pt>
                <c:pt idx="23">
                  <c:v>12.5</c:v>
                </c:pt>
                <c:pt idx="24">
                  <c:v>12.5</c:v>
                </c:pt>
                <c:pt idx="25">
                  <c:v>12.25</c:v>
                </c:pt>
                <c:pt idx="26">
                  <c:v>11.999999999999091</c:v>
                </c:pt>
                <c:pt idx="27">
                  <c:v>11.749999999999091</c:v>
                </c:pt>
                <c:pt idx="28">
                  <c:v>11.499999999999091</c:v>
                </c:pt>
              </c:numCache>
            </c:numRef>
          </c:yVal>
          <c:smooth val="0"/>
        </c:ser>
        <c:ser>
          <c:idx val="16"/>
          <c:order val="16"/>
          <c:tx>
            <c:strRef>
              <c:f>Graph!$AX$98:$AX$116</c:f>
              <c:strCache>
                <c:ptCount val="19"/>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#VALUE!</c:v>
                </c:pt>
                <c:pt idx="13">
                  <c:v>#VALUE!</c:v>
                </c:pt>
                <c:pt idx="14">
                  <c:v>#VALUE!</c:v>
                </c:pt>
                <c:pt idx="15">
                  <c:v>#VALUE!</c:v>
                </c:pt>
                <c:pt idx="16">
                  <c:v>#VALUE!</c:v>
                </c:pt>
                <c:pt idx="17">
                  <c:v>#VALUE!</c:v>
                </c:pt>
                <c:pt idx="18">
                  <c:v>#VALUE!</c:v>
                </c:pt>
              </c:strCache>
            </c:strRef>
          </c:tx>
          <c:spPr>
            <a:ln w="19050" cap="rnd">
              <a:solidFill>
                <a:srgbClr val="C00000"/>
              </a:solidFill>
              <a:round/>
            </a:ln>
            <a:effectLst/>
          </c:spPr>
          <c:marker>
            <c:symbol val="none"/>
          </c:marker>
          <c:xVal>
            <c:numRef>
              <c:f>Graph!$AX$98:$AX$116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Graph!$AY$98:$AY$116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dLbls>
          <c:showLegendKey val="0"/>
          <c:showVal val="0"/>
          <c:showCatName val="0"/>
          <c:showSerName val="0"/>
          <c:showPercent val="0"/>
          <c:showBubbleSize val="0"/>
        </c:dLbls>
        <c:axId val="261311048"/>
        <c:axId val="261310656"/>
      </c:scatterChart>
      <c:valAx>
        <c:axId val="261311048"/>
        <c:scaling>
          <c:orientation val="minMax"/>
          <c:max val="16"/>
          <c:min val="-1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10656"/>
        <c:crosses val="autoZero"/>
        <c:crossBetween val="midCat"/>
        <c:majorUnit val="2"/>
      </c:valAx>
      <c:valAx>
        <c:axId val="261310656"/>
        <c:scaling>
          <c:orientation val="minMax"/>
          <c:max val="16"/>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11048"/>
        <c:crossesAt val="-16"/>
        <c:crossBetween val="midCat"/>
        <c:majorUnit val="2"/>
        <c:min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a:t>
            </a:r>
            <a:r>
              <a:rPr lang="en-US" baseline="0"/>
              <a:t> in Shape with Moisture Change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702970186050439E-2"/>
          <c:y val="0.10626122298577483"/>
          <c:w val="0.9258353098692288"/>
          <c:h val="0.88003745349249696"/>
        </c:manualLayout>
      </c:layout>
      <c:scatterChart>
        <c:scatterStyle val="lineMarker"/>
        <c:varyColors val="0"/>
        <c:ser>
          <c:idx val="2"/>
          <c:order val="0"/>
          <c:tx>
            <c:v>Shape after MC change</c:v>
          </c:tx>
          <c:spPr>
            <a:ln w="19050" cap="rnd">
              <a:solidFill>
                <a:schemeClr val="accent2">
                  <a:lumMod val="50000"/>
                </a:schemeClr>
              </a:solidFill>
              <a:round/>
            </a:ln>
            <a:effectLst/>
          </c:spPr>
          <c:marker>
            <c:symbol val="none"/>
          </c:marker>
          <c:xVal>
            <c:numRef>
              <c:f>Calculations!$S$30:$S$58</c:f>
              <c:numCache>
                <c:formatCode>General</c:formatCode>
                <c:ptCount val="29"/>
                <c:pt idx="0">
                  <c:v>-4.5800629001024458</c:v>
                </c:pt>
                <c:pt idx="1">
                  <c:v>-3.6604801833295375</c:v>
                </c:pt>
                <c:pt idx="2">
                  <c:v>-2.7431373935782575</c:v>
                </c:pt>
                <c:pt idx="3">
                  <c:v>-1.8276420754506228</c:v>
                </c:pt>
                <c:pt idx="4">
                  <c:v>-0.91346870570401406</c:v>
                </c:pt>
                <c:pt idx="5">
                  <c:v>1.4185416663269195E-5</c:v>
                </c:pt>
                <c:pt idx="6">
                  <c:v>0.9134970874227466</c:v>
                </c:pt>
                <c:pt idx="7">
                  <c:v>1.8276704888967066</c:v>
                </c:pt>
                <c:pt idx="8">
                  <c:v>2.743165857002265</c:v>
                </c:pt>
                <c:pt idx="9">
                  <c:v>3.6605087112404817</c:v>
                </c:pt>
                <c:pt idx="10">
                  <c:v>4.5800915027690197</c:v>
                </c:pt>
                <c:pt idx="11">
                  <c:v>4.5796090701401804</c:v>
                </c:pt>
                <c:pt idx="12">
                  <c:v>4.5791541503486615</c:v>
                </c:pt>
                <c:pt idx="13">
                  <c:v>4.5787248411435613</c:v>
                </c:pt>
                <c:pt idx="14">
                  <c:v>4.5783193967902269</c:v>
                </c:pt>
                <c:pt idx="15">
                  <c:v>3.6596719236284607</c:v>
                </c:pt>
                <c:pt idx="16">
                  <c:v>2.7429850156396447</c:v>
                </c:pt>
                <c:pt idx="17">
                  <c:v>1.8278936692720793</c:v>
                </c:pt>
                <c:pt idx="18">
                  <c:v>0.91393238091156936</c:v>
                </c:pt>
                <c:pt idx="19">
                  <c:v>5.5768075002249329E-4</c:v>
                </c:pt>
                <c:pt idx="20">
                  <c:v>-0.91281665691664593</c:v>
                </c:pt>
                <c:pt idx="21">
                  <c:v>-1.8267768846874903</c:v>
                </c:pt>
                <c:pt idx="22">
                  <c:v>-2.7418665482038675</c:v>
                </c:pt>
                <c:pt idx="23">
                  <c:v>-3.6585512628664238</c:v>
                </c:pt>
                <c:pt idx="24">
                  <c:v>-4.5771961627800533</c:v>
                </c:pt>
                <c:pt idx="25">
                  <c:v>-4.577875061653871</c:v>
                </c:pt>
                <c:pt idx="26">
                  <c:v>-4.5785779540160112</c:v>
                </c:pt>
                <c:pt idx="27">
                  <c:v>-4.5793065957400216</c:v>
                </c:pt>
                <c:pt idx="28">
                  <c:v>-4.5800629001024467</c:v>
                </c:pt>
              </c:numCache>
            </c:numRef>
          </c:xVal>
          <c:yVal>
            <c:numRef>
              <c:f>Calculations!$T$30:$T$58</c:f>
              <c:numCache>
                <c:formatCode>General</c:formatCode>
                <c:ptCount val="29"/>
                <c:pt idx="0">
                  <c:v>11.186801519045508</c:v>
                </c:pt>
                <c:pt idx="1">
                  <c:v>11.151652263945126</c:v>
                </c:pt>
                <c:pt idx="2">
                  <c:v>11.123357378665141</c:v>
                </c:pt>
                <c:pt idx="3">
                  <c:v>11.102589115814775</c:v>
                </c:pt>
                <c:pt idx="4">
                  <c:v>11.089890612771798</c:v>
                </c:pt>
                <c:pt idx="5">
                  <c:v>11.085616666667022</c:v>
                </c:pt>
                <c:pt idx="6">
                  <c:v>11.089890788671594</c:v>
                </c:pt>
                <c:pt idx="7">
                  <c:v>11.102589460224081</c:v>
                </c:pt>
                <c:pt idx="8">
                  <c:v>11.123357877730694</c:v>
                </c:pt>
                <c:pt idx="9">
                  <c:v>11.151652898957467</c:v>
                </c:pt>
                <c:pt idx="10">
                  <c:v>11.186802268339166</c:v>
                </c:pt>
                <c:pt idx="11">
                  <c:v>11.425863455101476</c:v>
                </c:pt>
                <c:pt idx="12">
                  <c:v>11.664993267493958</c:v>
                </c:pt>
                <c:pt idx="13">
                  <c:v>11.904188304701739</c:v>
                </c:pt>
                <c:pt idx="14">
                  <c:v>12.143445373328463</c:v>
                </c:pt>
                <c:pt idx="15">
                  <c:v>12.110678297261227</c:v>
                </c:pt>
                <c:pt idx="16">
                  <c:v>12.084424098038188</c:v>
                </c:pt>
                <c:pt idx="17">
                  <c:v>12.06522748541467</c:v>
                </c:pt>
                <c:pt idx="18">
                  <c:v>12.053520892360559</c:v>
                </c:pt>
                <c:pt idx="19">
                  <c:v>12.049583334775678</c:v>
                </c:pt>
                <c:pt idx="20">
                  <c:v>12.053511395091775</c:v>
                </c:pt>
                <c:pt idx="21">
                  <c:v>12.065208724143277</c:v>
                </c:pt>
                <c:pt idx="22">
                  <c:v>12.084396514224936</c:v>
                </c:pt>
                <c:pt idx="23">
                  <c:v>12.110642496190243</c:v>
                </c:pt>
                <c:pt idx="24">
                  <c:v>12.143402069771929</c:v>
                </c:pt>
                <c:pt idx="25">
                  <c:v>11.904155105132876</c:v>
                </c:pt>
                <c:pt idx="26">
                  <c:v>11.664970517640572</c:v>
                </c:pt>
                <c:pt idx="27">
                  <c:v>11.425851516483034</c:v>
                </c:pt>
                <c:pt idx="28">
                  <c:v>11.186801519044637</c:v>
                </c:pt>
              </c:numCache>
            </c:numRef>
          </c:yVal>
          <c:smooth val="0"/>
        </c:ser>
        <c:ser>
          <c:idx val="0"/>
          <c:order val="1"/>
          <c:tx>
            <c:v>Original Location &amp; Shape</c:v>
          </c:tx>
          <c:spPr>
            <a:ln w="19050" cap="rnd">
              <a:solidFill>
                <a:srgbClr val="F2A18E">
                  <a:alpha val="40000"/>
                </a:srgbClr>
              </a:solidFill>
              <a:round/>
            </a:ln>
            <a:effectLst/>
          </c:spPr>
          <c:marker>
            <c:symbol val="none"/>
          </c:marker>
          <c:xVal>
            <c:numRef>
              <c:f>Calculations!$C$30:$C$58</c:f>
              <c:numCache>
                <c:formatCode>General</c:formatCode>
                <c:ptCount val="29"/>
                <c:pt idx="0">
                  <c:v>-4.9999800000000008</c:v>
                </c:pt>
                <c:pt idx="1">
                  <c:v>-3.9999810000000009</c:v>
                </c:pt>
                <c:pt idx="2">
                  <c:v>-2.999982000000001</c:v>
                </c:pt>
                <c:pt idx="3">
                  <c:v>-1.999983000000001</c:v>
                </c:pt>
                <c:pt idx="4">
                  <c:v>-0.99998400000000087</c:v>
                </c:pt>
                <c:pt idx="5">
                  <c:v>1.499999999921009E-5</c:v>
                </c:pt>
                <c:pt idx="6">
                  <c:v>1.0000139999999993</c:v>
                </c:pt>
                <c:pt idx="7">
                  <c:v>2.0000129999999992</c:v>
                </c:pt>
                <c:pt idx="8">
                  <c:v>3.000011999999999</c:v>
                </c:pt>
                <c:pt idx="9">
                  <c:v>4.0000109999999989</c:v>
                </c:pt>
                <c:pt idx="10">
                  <c:v>5.0000099999999987</c:v>
                </c:pt>
                <c:pt idx="11">
                  <c:v>5.0000349999999987</c:v>
                </c:pt>
                <c:pt idx="12">
                  <c:v>5.0000599999999986</c:v>
                </c:pt>
                <c:pt idx="13">
                  <c:v>5.0000849999999986</c:v>
                </c:pt>
                <c:pt idx="14">
                  <c:v>5.0001099999999985</c:v>
                </c:pt>
                <c:pt idx="15">
                  <c:v>4.0002099999999983</c:v>
                </c:pt>
                <c:pt idx="16">
                  <c:v>3.0003099999999985</c:v>
                </c:pt>
                <c:pt idx="17">
                  <c:v>2.0004099999999987</c:v>
                </c:pt>
                <c:pt idx="18">
                  <c:v>1.0005099999999989</c:v>
                </c:pt>
                <c:pt idx="19">
                  <c:v>6.0999999999900023E-4</c:v>
                </c:pt>
                <c:pt idx="20">
                  <c:v>-0.9992900000000009</c:v>
                </c:pt>
                <c:pt idx="21">
                  <c:v>-1.9991900000000009</c:v>
                </c:pt>
                <c:pt idx="22">
                  <c:v>-2.9990900000000007</c:v>
                </c:pt>
                <c:pt idx="23">
                  <c:v>-3.9989900000000005</c:v>
                </c:pt>
                <c:pt idx="24">
                  <c:v>-4.9988900000000003</c:v>
                </c:pt>
                <c:pt idx="25">
                  <c:v>-4.9991625000000006</c:v>
                </c:pt>
                <c:pt idx="26">
                  <c:v>-4.999435000000001</c:v>
                </c:pt>
                <c:pt idx="27">
                  <c:v>-4.9997075000000013</c:v>
                </c:pt>
                <c:pt idx="28">
                  <c:v>-4.9999800000000016</c:v>
                </c:pt>
              </c:numCache>
            </c:numRef>
          </c:xVal>
          <c:yVal>
            <c:numRef>
              <c:f>Calculations!$D$30:$D$58</c:f>
              <c:numCache>
                <c:formatCode>General</c:formatCode>
                <c:ptCount val="29"/>
                <c:pt idx="0">
                  <c:v>11.5</c:v>
                </c:pt>
                <c:pt idx="1">
                  <c:v>11.5</c:v>
                </c:pt>
                <c:pt idx="2">
                  <c:v>11.5</c:v>
                </c:pt>
                <c:pt idx="3">
                  <c:v>11.5</c:v>
                </c:pt>
                <c:pt idx="4">
                  <c:v>11.5</c:v>
                </c:pt>
                <c:pt idx="5">
                  <c:v>11.5</c:v>
                </c:pt>
                <c:pt idx="6">
                  <c:v>11.5</c:v>
                </c:pt>
                <c:pt idx="7">
                  <c:v>11.5</c:v>
                </c:pt>
                <c:pt idx="8">
                  <c:v>11.5</c:v>
                </c:pt>
                <c:pt idx="9">
                  <c:v>11.5</c:v>
                </c:pt>
                <c:pt idx="10">
                  <c:v>11.5</c:v>
                </c:pt>
                <c:pt idx="11">
                  <c:v>11.749999999992724</c:v>
                </c:pt>
                <c:pt idx="12">
                  <c:v>11.999999999992724</c:v>
                </c:pt>
                <c:pt idx="13">
                  <c:v>12.249999999992724</c:v>
                </c:pt>
                <c:pt idx="14">
                  <c:v>12.499999999992724</c:v>
                </c:pt>
                <c:pt idx="15">
                  <c:v>12.5</c:v>
                </c:pt>
                <c:pt idx="16">
                  <c:v>12.5</c:v>
                </c:pt>
                <c:pt idx="17">
                  <c:v>12.5</c:v>
                </c:pt>
                <c:pt idx="18">
                  <c:v>12.5</c:v>
                </c:pt>
                <c:pt idx="19">
                  <c:v>12.5</c:v>
                </c:pt>
                <c:pt idx="20">
                  <c:v>12.5</c:v>
                </c:pt>
                <c:pt idx="21">
                  <c:v>12.5</c:v>
                </c:pt>
                <c:pt idx="22">
                  <c:v>12.5</c:v>
                </c:pt>
                <c:pt idx="23">
                  <c:v>12.5</c:v>
                </c:pt>
                <c:pt idx="24">
                  <c:v>12.5</c:v>
                </c:pt>
                <c:pt idx="25">
                  <c:v>12.25</c:v>
                </c:pt>
                <c:pt idx="26">
                  <c:v>11.999999999999091</c:v>
                </c:pt>
                <c:pt idx="27">
                  <c:v>11.749999999999091</c:v>
                </c:pt>
                <c:pt idx="28">
                  <c:v>11.499999999999091</c:v>
                </c:pt>
              </c:numCache>
            </c:numRef>
          </c:yVal>
          <c:smooth val="0"/>
        </c:ser>
        <c:ser>
          <c:idx val="3"/>
          <c:order val="3"/>
          <c:tx>
            <c:v>Original Shape</c:v>
          </c:tx>
          <c:spPr>
            <a:ln w="19050" cap="rnd">
              <a:solidFill>
                <a:srgbClr val="00B050"/>
              </a:solidFill>
              <a:round/>
            </a:ln>
            <a:effectLst/>
          </c:spPr>
          <c:marker>
            <c:symbol val="none"/>
          </c:marker>
          <c:xVal>
            <c:numRef>
              <c:f>Calculations!$S$94:$S$122</c:f>
              <c:numCache>
                <c:formatCode>General</c:formatCode>
                <c:ptCount val="29"/>
                <c:pt idx="0">
                  <c:v>-4.9999803603333346</c:v>
                </c:pt>
                <c:pt idx="1">
                  <c:v>-3.9999813603333347</c:v>
                </c:pt>
                <c:pt idx="2">
                  <c:v>-2.9999823603333349</c:v>
                </c:pt>
                <c:pt idx="3">
                  <c:v>-1.9999833603333348</c:v>
                </c:pt>
                <c:pt idx="4">
                  <c:v>-0.99998436033333471</c:v>
                </c:pt>
                <c:pt idx="5">
                  <c:v>1.4639666665366478E-5</c:v>
                </c:pt>
                <c:pt idx="6">
                  <c:v>1.0000136396666655</c:v>
                </c:pt>
                <c:pt idx="7">
                  <c:v>2.0000126396666653</c:v>
                </c:pt>
                <c:pt idx="8">
                  <c:v>3.0000116396666652</c:v>
                </c:pt>
                <c:pt idx="9">
                  <c:v>4.000010639666665</c:v>
                </c:pt>
                <c:pt idx="10">
                  <c:v>5.0000096396666649</c:v>
                </c:pt>
                <c:pt idx="11">
                  <c:v>5.0000346396666648</c:v>
                </c:pt>
                <c:pt idx="12">
                  <c:v>5.0000596396666648</c:v>
                </c:pt>
                <c:pt idx="13">
                  <c:v>5.0000846396666647</c:v>
                </c:pt>
                <c:pt idx="14">
                  <c:v>5.0001096396666647</c:v>
                </c:pt>
                <c:pt idx="15">
                  <c:v>4.0002096396666644</c:v>
                </c:pt>
                <c:pt idx="16">
                  <c:v>3.0003096396666646</c:v>
                </c:pt>
                <c:pt idx="17">
                  <c:v>2.0004096396666649</c:v>
                </c:pt>
                <c:pt idx="18">
                  <c:v>1.0005096396666651</c:v>
                </c:pt>
                <c:pt idx="19">
                  <c:v>6.096396666651566E-4</c:v>
                </c:pt>
                <c:pt idx="20">
                  <c:v>-0.99929036033333474</c:v>
                </c:pt>
                <c:pt idx="21">
                  <c:v>-1.9991903603333347</c:v>
                </c:pt>
                <c:pt idx="22">
                  <c:v>-2.9990903603333345</c:v>
                </c:pt>
                <c:pt idx="23">
                  <c:v>-3.9989903603333343</c:v>
                </c:pt>
                <c:pt idx="24">
                  <c:v>-4.9988903603333341</c:v>
                </c:pt>
                <c:pt idx="25">
                  <c:v>-4.9991628603333345</c:v>
                </c:pt>
                <c:pt idx="26">
                  <c:v>-4.9994353603333348</c:v>
                </c:pt>
                <c:pt idx="27">
                  <c:v>-4.9997078603333351</c:v>
                </c:pt>
                <c:pt idx="28">
                  <c:v>-4.9999803603333355</c:v>
                </c:pt>
              </c:numCache>
            </c:numRef>
          </c:xVal>
          <c:yVal>
            <c:numRef>
              <c:f>Calculations!$T$94:$T$122</c:f>
              <c:numCache>
                <c:formatCode>General</c:formatCode>
                <c:ptCount val="29"/>
                <c:pt idx="0">
                  <c:v>11.067599999999999</c:v>
                </c:pt>
                <c:pt idx="1">
                  <c:v>11.067599999999999</c:v>
                </c:pt>
                <c:pt idx="2">
                  <c:v>11.067599999999999</c:v>
                </c:pt>
                <c:pt idx="3">
                  <c:v>11.067599999999999</c:v>
                </c:pt>
                <c:pt idx="4">
                  <c:v>11.067599999999999</c:v>
                </c:pt>
                <c:pt idx="5">
                  <c:v>11.067599999999999</c:v>
                </c:pt>
                <c:pt idx="6">
                  <c:v>11.067599999999999</c:v>
                </c:pt>
                <c:pt idx="7">
                  <c:v>11.067599999999999</c:v>
                </c:pt>
                <c:pt idx="8">
                  <c:v>11.067599999999999</c:v>
                </c:pt>
                <c:pt idx="9">
                  <c:v>11.067599999999999</c:v>
                </c:pt>
                <c:pt idx="10">
                  <c:v>11.067599999999999</c:v>
                </c:pt>
                <c:pt idx="11">
                  <c:v>11.317599999992723</c:v>
                </c:pt>
                <c:pt idx="12">
                  <c:v>11.567599999992723</c:v>
                </c:pt>
                <c:pt idx="13">
                  <c:v>11.817599999992723</c:v>
                </c:pt>
                <c:pt idx="14">
                  <c:v>12.067599999992723</c:v>
                </c:pt>
                <c:pt idx="15">
                  <c:v>12.067599999999999</c:v>
                </c:pt>
                <c:pt idx="16">
                  <c:v>12.067599999999999</c:v>
                </c:pt>
                <c:pt idx="17">
                  <c:v>12.067599999999999</c:v>
                </c:pt>
                <c:pt idx="18">
                  <c:v>12.067599999999999</c:v>
                </c:pt>
                <c:pt idx="19">
                  <c:v>12.067599999999999</c:v>
                </c:pt>
                <c:pt idx="20">
                  <c:v>12.067599999999999</c:v>
                </c:pt>
                <c:pt idx="21">
                  <c:v>12.067599999999999</c:v>
                </c:pt>
                <c:pt idx="22">
                  <c:v>12.067599999999999</c:v>
                </c:pt>
                <c:pt idx="23">
                  <c:v>12.067599999999999</c:v>
                </c:pt>
                <c:pt idx="24">
                  <c:v>12.067599999999999</c:v>
                </c:pt>
                <c:pt idx="25">
                  <c:v>11.817599999999999</c:v>
                </c:pt>
                <c:pt idx="26">
                  <c:v>11.567599999999089</c:v>
                </c:pt>
                <c:pt idx="27">
                  <c:v>11.317599999999089</c:v>
                </c:pt>
                <c:pt idx="28">
                  <c:v>11.067599999999089</c:v>
                </c:pt>
              </c:numCache>
            </c:numRef>
          </c:yVal>
          <c:smooth val="0"/>
        </c:ser>
        <c:dLbls>
          <c:showLegendKey val="0"/>
          <c:showVal val="0"/>
          <c:showCatName val="0"/>
          <c:showSerName val="0"/>
          <c:showPercent val="0"/>
          <c:showBubbleSize val="0"/>
        </c:dLbls>
        <c:axId val="261310264"/>
        <c:axId val="261309872"/>
        <c:extLst>
          <c:ext xmlns:c15="http://schemas.microsoft.com/office/drawing/2012/chart" uri="{02D57815-91ED-43cb-92C2-25804820EDAC}">
            <c15:filteredScatterSeries>
              <c15:ser>
                <c:idx val="1"/>
                <c:order val="2"/>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extLst>
                      <c:ext uri="{02D57815-91ED-43cb-92C2-25804820EDAC}">
                        <c15:formulaRef>
                          <c15:sqref>Calculations!$C$59:$C$60</c15:sqref>
                        </c15:formulaRef>
                      </c:ext>
                    </c:extLst>
                    <c:strCache>
                      <c:ptCount val="2"/>
                      <c:pt idx="1">
                        <c:v>Initial</c:v>
                      </c:pt>
                    </c:strCache>
                  </c:strRef>
                </c:xVal>
                <c:yVal>
                  <c:numRef>
                    <c:extLst>
                      <c:ext uri="{02D57815-91ED-43cb-92C2-25804820EDAC}">
                        <c15:formulaRef>
                          <c15:sqref>Calculations!$D$59:$D$60</c15:sqref>
                        </c15:formulaRef>
                      </c:ext>
                    </c:extLst>
                    <c:numCache>
                      <c:formatCode>General</c:formatCode>
                      <c:ptCount val="2"/>
                    </c:numCache>
                  </c:numRef>
                </c:yVal>
                <c:smooth val="0"/>
              </c15:ser>
            </c15:filteredScatterSeries>
          </c:ext>
        </c:extLst>
      </c:scatterChart>
      <c:valAx>
        <c:axId val="261310264"/>
        <c:scaling>
          <c:orientation val="minMax"/>
          <c:max val="14"/>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09872"/>
        <c:crosses val="autoZero"/>
        <c:crossBetween val="midCat"/>
        <c:majorUnit val="2"/>
      </c:valAx>
      <c:valAx>
        <c:axId val="261309872"/>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10264"/>
        <c:crosses val="autoZero"/>
        <c:crossBetween val="midCat"/>
        <c:majorUnit val="2"/>
      </c:valAx>
      <c:spPr>
        <a:noFill/>
        <a:ln>
          <a:noFill/>
        </a:ln>
        <a:effectLst/>
      </c:spPr>
    </c:plotArea>
    <c:legend>
      <c:legendPos val="r"/>
      <c:layout>
        <c:manualLayout>
          <c:xMode val="edge"/>
          <c:yMode val="edge"/>
          <c:x val="0.66316515925176334"/>
          <c:y val="6.9194157421772082E-2"/>
          <c:w val="0.3201084337780099"/>
          <c:h val="0.1406449472626330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Original Location of Board in Log</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solidFill>
                <a:schemeClr val="accent2">
                  <a:lumMod val="50000"/>
                </a:schemeClr>
              </a:solidFill>
              <a:round/>
            </a:ln>
            <a:effectLst/>
          </c:spPr>
          <c:marker>
            <c:symbol val="none"/>
          </c:marker>
          <c:xVal>
            <c:numRef>
              <c:f>Graph!$M$10:$M$46</c:f>
              <c:numCache>
                <c:formatCode>General</c:formatCode>
                <c:ptCount val="37"/>
                <c:pt idx="0">
                  <c:v>15</c:v>
                </c:pt>
                <c:pt idx="1">
                  <c:v>14.772116295183121</c:v>
                </c:pt>
                <c:pt idx="2">
                  <c:v>14.095389311788626</c:v>
                </c:pt>
                <c:pt idx="3">
                  <c:v>12.99038105676658</c:v>
                </c:pt>
                <c:pt idx="4">
                  <c:v>11.490666646784669</c:v>
                </c:pt>
                <c:pt idx="5">
                  <c:v>9.6418141452980901</c:v>
                </c:pt>
                <c:pt idx="6">
                  <c:v>7.5000000000000018</c:v>
                </c:pt>
                <c:pt idx="7">
                  <c:v>5.1303021498850327</c:v>
                </c:pt>
                <c:pt idx="8">
                  <c:v>2.6047226650039561</c:v>
                </c:pt>
                <c:pt idx="9">
                  <c:v>9.1886134118146501E-16</c:v>
                </c:pt>
                <c:pt idx="10">
                  <c:v>-2.6047226650039548</c:v>
                </c:pt>
                <c:pt idx="11">
                  <c:v>-5.130302149885031</c:v>
                </c:pt>
                <c:pt idx="12">
                  <c:v>-7.4999999999999964</c:v>
                </c:pt>
                <c:pt idx="13">
                  <c:v>-9.6418141452980901</c:v>
                </c:pt>
                <c:pt idx="14">
                  <c:v>-11.490666646784668</c:v>
                </c:pt>
                <c:pt idx="15">
                  <c:v>-12.99038105676658</c:v>
                </c:pt>
                <c:pt idx="16">
                  <c:v>-14.095389311788624</c:v>
                </c:pt>
                <c:pt idx="17">
                  <c:v>-14.772116295183121</c:v>
                </c:pt>
                <c:pt idx="18">
                  <c:v>-15</c:v>
                </c:pt>
                <c:pt idx="19">
                  <c:v>-14.772116295183121</c:v>
                </c:pt>
                <c:pt idx="20">
                  <c:v>-14.095389311788626</c:v>
                </c:pt>
                <c:pt idx="21">
                  <c:v>-12.990381056766578</c:v>
                </c:pt>
                <c:pt idx="22">
                  <c:v>-11.490666646784669</c:v>
                </c:pt>
                <c:pt idx="23">
                  <c:v>-9.6418141452980919</c:v>
                </c:pt>
                <c:pt idx="24">
                  <c:v>-7.5000000000000071</c:v>
                </c:pt>
                <c:pt idx="25">
                  <c:v>-5.1303021498850407</c:v>
                </c:pt>
                <c:pt idx="26">
                  <c:v>-2.6047226650039548</c:v>
                </c:pt>
                <c:pt idx="27">
                  <c:v>-2.756584023544395E-15</c:v>
                </c:pt>
                <c:pt idx="28">
                  <c:v>2.6047226650039494</c:v>
                </c:pt>
                <c:pt idx="29">
                  <c:v>5.1303021498850221</c:v>
                </c:pt>
                <c:pt idx="30">
                  <c:v>7.5000000000000018</c:v>
                </c:pt>
                <c:pt idx="31">
                  <c:v>9.6418141452980883</c:v>
                </c:pt>
                <c:pt idx="32">
                  <c:v>11.490666646784668</c:v>
                </c:pt>
                <c:pt idx="33">
                  <c:v>12.990381056766577</c:v>
                </c:pt>
                <c:pt idx="34">
                  <c:v>14.095389311788626</c:v>
                </c:pt>
                <c:pt idx="35">
                  <c:v>14.772116295183119</c:v>
                </c:pt>
                <c:pt idx="36">
                  <c:v>15</c:v>
                </c:pt>
              </c:numCache>
            </c:numRef>
          </c:xVal>
          <c:yVal>
            <c:numRef>
              <c:f>Graph!$N$10:$N$46</c:f>
              <c:numCache>
                <c:formatCode>General</c:formatCode>
                <c:ptCount val="37"/>
                <c:pt idx="0">
                  <c:v>0</c:v>
                </c:pt>
                <c:pt idx="1">
                  <c:v>2.6047226650039548</c:v>
                </c:pt>
                <c:pt idx="2">
                  <c:v>5.130302149885031</c:v>
                </c:pt>
                <c:pt idx="3">
                  <c:v>7.4999999999999991</c:v>
                </c:pt>
                <c:pt idx="4">
                  <c:v>9.6418141452980883</c:v>
                </c:pt>
                <c:pt idx="5">
                  <c:v>11.490666646784669</c:v>
                </c:pt>
                <c:pt idx="6">
                  <c:v>12.990381056766578</c:v>
                </c:pt>
                <c:pt idx="7">
                  <c:v>14.095389311788624</c:v>
                </c:pt>
                <c:pt idx="8">
                  <c:v>14.772116295183121</c:v>
                </c:pt>
                <c:pt idx="9">
                  <c:v>15</c:v>
                </c:pt>
                <c:pt idx="10">
                  <c:v>14.772116295183121</c:v>
                </c:pt>
                <c:pt idx="11">
                  <c:v>14.095389311788626</c:v>
                </c:pt>
                <c:pt idx="12">
                  <c:v>12.99038105676658</c:v>
                </c:pt>
                <c:pt idx="13">
                  <c:v>11.490666646784669</c:v>
                </c:pt>
                <c:pt idx="14">
                  <c:v>9.6418141452980919</c:v>
                </c:pt>
                <c:pt idx="15">
                  <c:v>7.4999999999999991</c:v>
                </c:pt>
                <c:pt idx="16">
                  <c:v>5.1303021498850327</c:v>
                </c:pt>
                <c:pt idx="17">
                  <c:v>2.6047226650039543</c:v>
                </c:pt>
                <c:pt idx="18">
                  <c:v>1.83772268236293E-15</c:v>
                </c:pt>
                <c:pt idx="19">
                  <c:v>-2.604722665003957</c:v>
                </c:pt>
                <c:pt idx="20">
                  <c:v>-5.1303021498850301</c:v>
                </c:pt>
                <c:pt idx="21">
                  <c:v>-7.5000000000000018</c:v>
                </c:pt>
                <c:pt idx="22">
                  <c:v>-9.6418141452980883</c:v>
                </c:pt>
                <c:pt idx="23">
                  <c:v>-11.490666646784668</c:v>
                </c:pt>
                <c:pt idx="24">
                  <c:v>-12.990381056766577</c:v>
                </c:pt>
                <c:pt idx="25">
                  <c:v>-14.095389311788622</c:v>
                </c:pt>
                <c:pt idx="26">
                  <c:v>-14.772116295183121</c:v>
                </c:pt>
                <c:pt idx="27">
                  <c:v>-15</c:v>
                </c:pt>
                <c:pt idx="28">
                  <c:v>-14.772116295183121</c:v>
                </c:pt>
                <c:pt idx="29">
                  <c:v>-14.095389311788628</c:v>
                </c:pt>
                <c:pt idx="30">
                  <c:v>-12.990381056766578</c:v>
                </c:pt>
                <c:pt idx="31">
                  <c:v>-11.490666646784671</c:v>
                </c:pt>
                <c:pt idx="32">
                  <c:v>-9.6418141452980937</c:v>
                </c:pt>
                <c:pt idx="33">
                  <c:v>-7.5000000000000071</c:v>
                </c:pt>
                <c:pt idx="34">
                  <c:v>-5.1303021498850292</c:v>
                </c:pt>
                <c:pt idx="35">
                  <c:v>-2.604722665003969</c:v>
                </c:pt>
                <c:pt idx="36">
                  <c:v>-3.67544536472586E-15</c:v>
                </c:pt>
              </c:numCache>
            </c:numRef>
          </c:yVal>
          <c:smooth val="1"/>
        </c:ser>
        <c:ser>
          <c:idx val="2"/>
          <c:order val="1"/>
          <c:spPr>
            <a:ln w="19050" cap="rnd">
              <a:solidFill>
                <a:schemeClr val="bg2">
                  <a:lumMod val="90000"/>
                </a:schemeClr>
              </a:solidFill>
              <a:round/>
            </a:ln>
            <a:effectLst/>
          </c:spPr>
          <c:marker>
            <c:symbol val="none"/>
          </c:marker>
          <c:xVal>
            <c:numRef>
              <c:f>Graph!$Z$98:$Z$134</c:f>
              <c:numCache>
                <c:formatCode>General</c:formatCode>
                <c:ptCount val="37"/>
                <c:pt idx="0">
                  <c:v>7</c:v>
                </c:pt>
                <c:pt idx="1">
                  <c:v>6.893654271085456</c:v>
                </c:pt>
                <c:pt idx="2">
                  <c:v>6.5778483455013586</c:v>
                </c:pt>
                <c:pt idx="3">
                  <c:v>6.0621778264910713</c:v>
                </c:pt>
                <c:pt idx="4">
                  <c:v>5.3623111018328462</c:v>
                </c:pt>
                <c:pt idx="5">
                  <c:v>4.4995132678057752</c:v>
                </c:pt>
                <c:pt idx="6">
                  <c:v>3.5000000000000009</c:v>
                </c:pt>
                <c:pt idx="7">
                  <c:v>2.3941410032796817</c:v>
                </c:pt>
                <c:pt idx="8">
                  <c:v>1.2155372436685128</c:v>
                </c:pt>
                <c:pt idx="9">
                  <c:v>4.28801959218017E-16</c:v>
                </c:pt>
                <c:pt idx="10">
                  <c:v>-1.2155372436685121</c:v>
                </c:pt>
                <c:pt idx="11">
                  <c:v>-2.3941410032796808</c:v>
                </c:pt>
                <c:pt idx="12">
                  <c:v>-3.4999999999999982</c:v>
                </c:pt>
                <c:pt idx="13">
                  <c:v>-4.4995132678057752</c:v>
                </c:pt>
                <c:pt idx="14">
                  <c:v>-5.3623111018328453</c:v>
                </c:pt>
                <c:pt idx="15">
                  <c:v>-6.0621778264910713</c:v>
                </c:pt>
                <c:pt idx="16">
                  <c:v>-6.5778483455013586</c:v>
                </c:pt>
                <c:pt idx="17">
                  <c:v>-6.893654271085456</c:v>
                </c:pt>
                <c:pt idx="18">
                  <c:v>-7</c:v>
                </c:pt>
                <c:pt idx="19">
                  <c:v>-6.893654271085456</c:v>
                </c:pt>
                <c:pt idx="20">
                  <c:v>-6.5778483455013586</c:v>
                </c:pt>
                <c:pt idx="21">
                  <c:v>-6.0621778264910704</c:v>
                </c:pt>
                <c:pt idx="22">
                  <c:v>-5.3623111018328462</c:v>
                </c:pt>
                <c:pt idx="23">
                  <c:v>-4.4995132678057761</c:v>
                </c:pt>
                <c:pt idx="24">
                  <c:v>-3.5000000000000031</c:v>
                </c:pt>
                <c:pt idx="25">
                  <c:v>-2.3941410032796857</c:v>
                </c:pt>
                <c:pt idx="26">
                  <c:v>-1.2155372436685123</c:v>
                </c:pt>
                <c:pt idx="27">
                  <c:v>-1.286405877654051E-15</c:v>
                </c:pt>
                <c:pt idx="28">
                  <c:v>1.2155372436685097</c:v>
                </c:pt>
                <c:pt idx="29">
                  <c:v>2.3941410032796773</c:v>
                </c:pt>
                <c:pt idx="30">
                  <c:v>3.5000000000000009</c:v>
                </c:pt>
                <c:pt idx="31">
                  <c:v>4.4995132678057743</c:v>
                </c:pt>
                <c:pt idx="32">
                  <c:v>5.3623111018328444</c:v>
                </c:pt>
                <c:pt idx="33">
                  <c:v>6.0621778264910686</c:v>
                </c:pt>
                <c:pt idx="34">
                  <c:v>6.5778483455013586</c:v>
                </c:pt>
                <c:pt idx="35">
                  <c:v>6.8936542710854551</c:v>
                </c:pt>
                <c:pt idx="36">
                  <c:v>7</c:v>
                </c:pt>
              </c:numCache>
            </c:numRef>
          </c:xVal>
          <c:yVal>
            <c:numRef>
              <c:f>Graph!$AA$98:$AA$134</c:f>
              <c:numCache>
                <c:formatCode>General</c:formatCode>
                <c:ptCount val="37"/>
                <c:pt idx="0">
                  <c:v>0</c:v>
                </c:pt>
                <c:pt idx="1">
                  <c:v>1.2155372436685123</c:v>
                </c:pt>
                <c:pt idx="2">
                  <c:v>2.3941410032796808</c:v>
                </c:pt>
                <c:pt idx="3">
                  <c:v>3.4999999999999996</c:v>
                </c:pt>
                <c:pt idx="4">
                  <c:v>4.4995132678057743</c:v>
                </c:pt>
                <c:pt idx="5">
                  <c:v>5.3623111018328462</c:v>
                </c:pt>
                <c:pt idx="6">
                  <c:v>6.0621778264910704</c:v>
                </c:pt>
                <c:pt idx="7">
                  <c:v>6.5778483455013586</c:v>
                </c:pt>
                <c:pt idx="8">
                  <c:v>6.893654271085456</c:v>
                </c:pt>
                <c:pt idx="9">
                  <c:v>7</c:v>
                </c:pt>
                <c:pt idx="10">
                  <c:v>6.893654271085456</c:v>
                </c:pt>
                <c:pt idx="11">
                  <c:v>6.5778483455013586</c:v>
                </c:pt>
                <c:pt idx="12">
                  <c:v>6.0621778264910713</c:v>
                </c:pt>
                <c:pt idx="13">
                  <c:v>5.3623111018328462</c:v>
                </c:pt>
                <c:pt idx="14">
                  <c:v>4.4995132678057761</c:v>
                </c:pt>
                <c:pt idx="15">
                  <c:v>3.4999999999999996</c:v>
                </c:pt>
                <c:pt idx="16">
                  <c:v>2.3941410032796822</c:v>
                </c:pt>
                <c:pt idx="17">
                  <c:v>1.2155372436685119</c:v>
                </c:pt>
                <c:pt idx="18">
                  <c:v>8.5760391843603401E-16</c:v>
                </c:pt>
                <c:pt idx="19">
                  <c:v>-1.2155372436685132</c:v>
                </c:pt>
                <c:pt idx="20">
                  <c:v>-2.3941410032796808</c:v>
                </c:pt>
                <c:pt idx="21">
                  <c:v>-3.5000000000000009</c:v>
                </c:pt>
                <c:pt idx="22">
                  <c:v>-4.4995132678057743</c:v>
                </c:pt>
                <c:pt idx="23">
                  <c:v>-5.3623111018328453</c:v>
                </c:pt>
                <c:pt idx="24">
                  <c:v>-6.0621778264910686</c:v>
                </c:pt>
                <c:pt idx="25">
                  <c:v>-6.5778483455013577</c:v>
                </c:pt>
                <c:pt idx="26">
                  <c:v>-6.893654271085456</c:v>
                </c:pt>
                <c:pt idx="27">
                  <c:v>-7</c:v>
                </c:pt>
                <c:pt idx="28">
                  <c:v>-6.8936542710854569</c:v>
                </c:pt>
                <c:pt idx="29">
                  <c:v>-6.5778483455013594</c:v>
                </c:pt>
                <c:pt idx="30">
                  <c:v>-6.0621778264910704</c:v>
                </c:pt>
                <c:pt idx="31">
                  <c:v>-5.3623111018328471</c:v>
                </c:pt>
                <c:pt idx="32">
                  <c:v>-4.499513267805777</c:v>
                </c:pt>
                <c:pt idx="33">
                  <c:v>-3.5000000000000031</c:v>
                </c:pt>
                <c:pt idx="34">
                  <c:v>-2.3941410032796804</c:v>
                </c:pt>
                <c:pt idx="35">
                  <c:v>-1.215537243668519</c:v>
                </c:pt>
                <c:pt idx="36">
                  <c:v>-1.715207836872068E-15</c:v>
                </c:pt>
              </c:numCache>
            </c:numRef>
          </c:yVal>
          <c:smooth val="1"/>
        </c:ser>
        <c:ser>
          <c:idx val="3"/>
          <c:order val="2"/>
          <c:spPr>
            <a:ln w="19050" cap="rnd">
              <a:solidFill>
                <a:schemeClr val="bg2">
                  <a:lumMod val="90000"/>
                </a:schemeClr>
              </a:solidFill>
              <a:round/>
            </a:ln>
            <a:effectLst/>
          </c:spPr>
          <c:marker>
            <c:symbol val="none"/>
          </c:marker>
          <c:xVal>
            <c:numRef>
              <c:f>Graph!$AF$98:$AF$134</c:f>
              <c:numCache>
                <c:formatCode>General</c:formatCode>
                <c:ptCount val="37"/>
                <c:pt idx="0">
                  <c:v>9</c:v>
                </c:pt>
                <c:pt idx="1">
                  <c:v>8.8632697771098723</c:v>
                </c:pt>
                <c:pt idx="2">
                  <c:v>8.4572335870731763</c:v>
                </c:pt>
                <c:pt idx="3">
                  <c:v>7.794228634059948</c:v>
                </c:pt>
                <c:pt idx="4">
                  <c:v>6.894399988070802</c:v>
                </c:pt>
                <c:pt idx="5">
                  <c:v>5.7850884871788546</c:v>
                </c:pt>
                <c:pt idx="6">
                  <c:v>4.5000000000000009</c:v>
                </c:pt>
                <c:pt idx="7">
                  <c:v>3.0781812899310195</c:v>
                </c:pt>
                <c:pt idx="8">
                  <c:v>1.5628335990023738</c:v>
                </c:pt>
                <c:pt idx="9">
                  <c:v>5.51316804708879E-16</c:v>
                </c:pt>
                <c:pt idx="10">
                  <c:v>-1.5628335990023727</c:v>
                </c:pt>
                <c:pt idx="11">
                  <c:v>-3.0781812899310186</c:v>
                </c:pt>
                <c:pt idx="12">
                  <c:v>-4.4999999999999982</c:v>
                </c:pt>
                <c:pt idx="13">
                  <c:v>-5.7850884871788546</c:v>
                </c:pt>
                <c:pt idx="14">
                  <c:v>-6.8943999880708011</c:v>
                </c:pt>
                <c:pt idx="15">
                  <c:v>-7.794228634059948</c:v>
                </c:pt>
                <c:pt idx="16">
                  <c:v>-8.4572335870731745</c:v>
                </c:pt>
                <c:pt idx="17">
                  <c:v>-8.8632697771098723</c:v>
                </c:pt>
                <c:pt idx="18">
                  <c:v>-9</c:v>
                </c:pt>
                <c:pt idx="19">
                  <c:v>-8.8632697771098723</c:v>
                </c:pt>
                <c:pt idx="20">
                  <c:v>-8.4572335870731763</c:v>
                </c:pt>
                <c:pt idx="21">
                  <c:v>-7.7942286340599471</c:v>
                </c:pt>
                <c:pt idx="22">
                  <c:v>-6.894399988070802</c:v>
                </c:pt>
                <c:pt idx="23">
                  <c:v>-5.7850884871788555</c:v>
                </c:pt>
                <c:pt idx="24">
                  <c:v>-4.5000000000000036</c:v>
                </c:pt>
                <c:pt idx="25">
                  <c:v>-3.0781812899310244</c:v>
                </c:pt>
                <c:pt idx="26">
                  <c:v>-1.562833599002373</c:v>
                </c:pt>
                <c:pt idx="27">
                  <c:v>-1.653950414126637E-15</c:v>
                </c:pt>
                <c:pt idx="28">
                  <c:v>1.5628335990023698</c:v>
                </c:pt>
                <c:pt idx="29">
                  <c:v>3.0781812899310133</c:v>
                </c:pt>
                <c:pt idx="30">
                  <c:v>4.5000000000000009</c:v>
                </c:pt>
                <c:pt idx="31">
                  <c:v>5.7850884871788537</c:v>
                </c:pt>
                <c:pt idx="32">
                  <c:v>6.8943999880708002</c:v>
                </c:pt>
                <c:pt idx="33">
                  <c:v>7.7942286340599454</c:v>
                </c:pt>
                <c:pt idx="34">
                  <c:v>8.4572335870731763</c:v>
                </c:pt>
                <c:pt idx="35">
                  <c:v>8.8632697771098705</c:v>
                </c:pt>
                <c:pt idx="36">
                  <c:v>9</c:v>
                </c:pt>
              </c:numCache>
            </c:numRef>
          </c:xVal>
          <c:yVal>
            <c:numRef>
              <c:f>Graph!$AG$98:$AG$134</c:f>
              <c:numCache>
                <c:formatCode>General</c:formatCode>
                <c:ptCount val="37"/>
                <c:pt idx="0">
                  <c:v>0</c:v>
                </c:pt>
                <c:pt idx="1">
                  <c:v>1.562833599002373</c:v>
                </c:pt>
                <c:pt idx="2">
                  <c:v>3.0781812899310186</c:v>
                </c:pt>
                <c:pt idx="3">
                  <c:v>4.4999999999999991</c:v>
                </c:pt>
                <c:pt idx="4">
                  <c:v>5.7850884871788537</c:v>
                </c:pt>
                <c:pt idx="5">
                  <c:v>6.894399988070802</c:v>
                </c:pt>
                <c:pt idx="6">
                  <c:v>7.7942286340599471</c:v>
                </c:pt>
                <c:pt idx="7">
                  <c:v>8.4572335870731745</c:v>
                </c:pt>
                <c:pt idx="8">
                  <c:v>8.8632697771098723</c:v>
                </c:pt>
                <c:pt idx="9">
                  <c:v>9</c:v>
                </c:pt>
                <c:pt idx="10">
                  <c:v>8.8632697771098723</c:v>
                </c:pt>
                <c:pt idx="11">
                  <c:v>8.4572335870731763</c:v>
                </c:pt>
                <c:pt idx="12">
                  <c:v>7.794228634059948</c:v>
                </c:pt>
                <c:pt idx="13">
                  <c:v>6.894399988070802</c:v>
                </c:pt>
                <c:pt idx="14">
                  <c:v>5.7850884871788555</c:v>
                </c:pt>
                <c:pt idx="15">
                  <c:v>4.4999999999999991</c:v>
                </c:pt>
                <c:pt idx="16">
                  <c:v>3.0781812899310199</c:v>
                </c:pt>
                <c:pt idx="17">
                  <c:v>1.5628335990023725</c:v>
                </c:pt>
                <c:pt idx="18">
                  <c:v>1.102633609417758E-15</c:v>
                </c:pt>
                <c:pt idx="19">
                  <c:v>-1.5628335990023743</c:v>
                </c:pt>
                <c:pt idx="20">
                  <c:v>-3.0781812899310177</c:v>
                </c:pt>
                <c:pt idx="21">
                  <c:v>-4.5000000000000009</c:v>
                </c:pt>
                <c:pt idx="22">
                  <c:v>-5.7850884871788537</c:v>
                </c:pt>
                <c:pt idx="23">
                  <c:v>-6.8943999880708011</c:v>
                </c:pt>
                <c:pt idx="24">
                  <c:v>-7.7942286340599454</c:v>
                </c:pt>
                <c:pt idx="25">
                  <c:v>-8.4572335870731745</c:v>
                </c:pt>
                <c:pt idx="26">
                  <c:v>-8.8632697771098723</c:v>
                </c:pt>
                <c:pt idx="27">
                  <c:v>-9</c:v>
                </c:pt>
                <c:pt idx="28">
                  <c:v>-8.8632697771098741</c:v>
                </c:pt>
                <c:pt idx="29">
                  <c:v>-8.4572335870731763</c:v>
                </c:pt>
                <c:pt idx="30">
                  <c:v>-7.7942286340599471</c:v>
                </c:pt>
                <c:pt idx="31">
                  <c:v>-6.8943999880708029</c:v>
                </c:pt>
                <c:pt idx="32">
                  <c:v>-5.7850884871788564</c:v>
                </c:pt>
                <c:pt idx="33">
                  <c:v>-4.5000000000000036</c:v>
                </c:pt>
                <c:pt idx="34">
                  <c:v>-3.0781812899310173</c:v>
                </c:pt>
                <c:pt idx="35">
                  <c:v>-1.5628335990023814</c:v>
                </c:pt>
                <c:pt idx="36">
                  <c:v>-2.205267218835516E-15</c:v>
                </c:pt>
              </c:numCache>
            </c:numRef>
          </c:yVal>
          <c:smooth val="1"/>
        </c:ser>
        <c:ser>
          <c:idx val="4"/>
          <c:order val="3"/>
          <c:spPr>
            <a:ln w="19050" cap="rnd">
              <a:solidFill>
                <a:schemeClr val="bg2">
                  <a:lumMod val="90000"/>
                </a:schemeClr>
              </a:solidFill>
              <a:round/>
            </a:ln>
            <a:effectLst/>
          </c:spPr>
          <c:marker>
            <c:symbol val="none"/>
          </c:marker>
          <c:xVal>
            <c:numRef>
              <c:f>Graph!$H$98:$H$134</c:f>
              <c:numCache>
                <c:formatCode>General</c:formatCode>
                <c:ptCount val="37"/>
                <c:pt idx="0">
                  <c:v>1</c:v>
                </c:pt>
                <c:pt idx="1">
                  <c:v>0.98480775301220802</c:v>
                </c:pt>
                <c:pt idx="2">
                  <c:v>0.93969262078590843</c:v>
                </c:pt>
                <c:pt idx="3">
                  <c:v>0.86602540378443871</c:v>
                </c:pt>
                <c:pt idx="4">
                  <c:v>0.76604444311897801</c:v>
                </c:pt>
                <c:pt idx="5">
                  <c:v>0.64278760968653936</c:v>
                </c:pt>
                <c:pt idx="6">
                  <c:v>0.50000000000000011</c:v>
                </c:pt>
                <c:pt idx="7">
                  <c:v>0.34202014332566882</c:v>
                </c:pt>
                <c:pt idx="8">
                  <c:v>0.17364817766693041</c:v>
                </c:pt>
                <c:pt idx="9">
                  <c:v>6.1257422745431001E-17</c:v>
                </c:pt>
                <c:pt idx="10">
                  <c:v>-0.1736481776669303</c:v>
                </c:pt>
                <c:pt idx="11">
                  <c:v>-0.34202014332566871</c:v>
                </c:pt>
                <c:pt idx="12">
                  <c:v>-0.49999999999999978</c:v>
                </c:pt>
                <c:pt idx="13">
                  <c:v>-0.64278760968653936</c:v>
                </c:pt>
                <c:pt idx="14">
                  <c:v>-0.7660444431189779</c:v>
                </c:pt>
                <c:pt idx="15">
                  <c:v>-0.86602540378443871</c:v>
                </c:pt>
                <c:pt idx="16">
                  <c:v>-0.93969262078590832</c:v>
                </c:pt>
                <c:pt idx="17">
                  <c:v>-0.98480775301220802</c:v>
                </c:pt>
                <c:pt idx="18">
                  <c:v>-1</c:v>
                </c:pt>
                <c:pt idx="19">
                  <c:v>-0.98480775301220802</c:v>
                </c:pt>
                <c:pt idx="20">
                  <c:v>-0.93969262078590843</c:v>
                </c:pt>
                <c:pt idx="21">
                  <c:v>-0.8660254037844386</c:v>
                </c:pt>
                <c:pt idx="22">
                  <c:v>-0.76604444311897801</c:v>
                </c:pt>
                <c:pt idx="23">
                  <c:v>-0.64278760968653947</c:v>
                </c:pt>
                <c:pt idx="24">
                  <c:v>-0.50000000000000044</c:v>
                </c:pt>
                <c:pt idx="25">
                  <c:v>-0.34202014332566938</c:v>
                </c:pt>
                <c:pt idx="26">
                  <c:v>-0.17364817766693033</c:v>
                </c:pt>
                <c:pt idx="27">
                  <c:v>-1.83772268236293E-16</c:v>
                </c:pt>
                <c:pt idx="28">
                  <c:v>0.17364817766692997</c:v>
                </c:pt>
                <c:pt idx="29">
                  <c:v>0.34202014332566816</c:v>
                </c:pt>
                <c:pt idx="30">
                  <c:v>0.50000000000000011</c:v>
                </c:pt>
                <c:pt idx="31">
                  <c:v>0.64278760968653925</c:v>
                </c:pt>
                <c:pt idx="32">
                  <c:v>0.76604444311897779</c:v>
                </c:pt>
                <c:pt idx="33">
                  <c:v>0.86602540378443837</c:v>
                </c:pt>
                <c:pt idx="34">
                  <c:v>0.93969262078590843</c:v>
                </c:pt>
                <c:pt idx="35">
                  <c:v>0.98480775301220791</c:v>
                </c:pt>
                <c:pt idx="36">
                  <c:v>1</c:v>
                </c:pt>
              </c:numCache>
            </c:numRef>
          </c:xVal>
          <c:yVal>
            <c:numRef>
              <c:f>Graph!$I$98:$I$134</c:f>
              <c:numCache>
                <c:formatCode>General</c:formatCode>
                <c:ptCount val="37"/>
                <c:pt idx="0">
                  <c:v>0</c:v>
                </c:pt>
                <c:pt idx="1">
                  <c:v>0.17364817766693033</c:v>
                </c:pt>
                <c:pt idx="2">
                  <c:v>0.34202014332566871</c:v>
                </c:pt>
                <c:pt idx="3">
                  <c:v>0.49999999999999994</c:v>
                </c:pt>
                <c:pt idx="4">
                  <c:v>0.64278760968653925</c:v>
                </c:pt>
                <c:pt idx="5">
                  <c:v>0.76604444311897801</c:v>
                </c:pt>
                <c:pt idx="6">
                  <c:v>0.8660254037844386</c:v>
                </c:pt>
                <c:pt idx="7">
                  <c:v>0.93969262078590832</c:v>
                </c:pt>
                <c:pt idx="8">
                  <c:v>0.98480775301220802</c:v>
                </c:pt>
                <c:pt idx="9">
                  <c:v>1</c:v>
                </c:pt>
                <c:pt idx="10">
                  <c:v>0.98480775301220802</c:v>
                </c:pt>
                <c:pt idx="11">
                  <c:v>0.93969262078590843</c:v>
                </c:pt>
                <c:pt idx="12">
                  <c:v>0.86602540378443871</c:v>
                </c:pt>
                <c:pt idx="13">
                  <c:v>0.76604444311897801</c:v>
                </c:pt>
                <c:pt idx="14">
                  <c:v>0.64278760968653947</c:v>
                </c:pt>
                <c:pt idx="15">
                  <c:v>0.49999999999999994</c:v>
                </c:pt>
                <c:pt idx="16">
                  <c:v>0.34202014332566888</c:v>
                </c:pt>
                <c:pt idx="17">
                  <c:v>0.17364817766693028</c:v>
                </c:pt>
                <c:pt idx="18">
                  <c:v>1.22514845490862E-16</c:v>
                </c:pt>
                <c:pt idx="19">
                  <c:v>-0.17364817766693047</c:v>
                </c:pt>
                <c:pt idx="20">
                  <c:v>-0.34202014332566866</c:v>
                </c:pt>
                <c:pt idx="21">
                  <c:v>-0.50000000000000011</c:v>
                </c:pt>
                <c:pt idx="22">
                  <c:v>-0.64278760968653925</c:v>
                </c:pt>
                <c:pt idx="23">
                  <c:v>-0.7660444431189779</c:v>
                </c:pt>
                <c:pt idx="24">
                  <c:v>-0.86602540378443837</c:v>
                </c:pt>
                <c:pt idx="25">
                  <c:v>-0.93969262078590821</c:v>
                </c:pt>
                <c:pt idx="26">
                  <c:v>-0.98480775301220802</c:v>
                </c:pt>
                <c:pt idx="27">
                  <c:v>-1</c:v>
                </c:pt>
                <c:pt idx="28">
                  <c:v>-0.98480775301220813</c:v>
                </c:pt>
                <c:pt idx="29">
                  <c:v>-0.93969262078590854</c:v>
                </c:pt>
                <c:pt idx="30">
                  <c:v>-0.8660254037844386</c:v>
                </c:pt>
                <c:pt idx="31">
                  <c:v>-0.76604444311897812</c:v>
                </c:pt>
                <c:pt idx="32">
                  <c:v>-0.64278760968653958</c:v>
                </c:pt>
                <c:pt idx="33">
                  <c:v>-0.50000000000000044</c:v>
                </c:pt>
                <c:pt idx="34">
                  <c:v>-0.3420201433256686</c:v>
                </c:pt>
                <c:pt idx="35">
                  <c:v>-0.17364817766693127</c:v>
                </c:pt>
                <c:pt idx="36">
                  <c:v>-2.45029690981724E-16</c:v>
                </c:pt>
              </c:numCache>
            </c:numRef>
          </c:yVal>
          <c:smooth val="1"/>
        </c:ser>
        <c:ser>
          <c:idx val="5"/>
          <c:order val="4"/>
          <c:spPr>
            <a:ln w="19050" cap="rnd">
              <a:solidFill>
                <a:schemeClr val="bg2">
                  <a:lumMod val="90000"/>
                </a:schemeClr>
              </a:solidFill>
              <a:round/>
            </a:ln>
            <a:effectLst/>
          </c:spPr>
          <c:marker>
            <c:symbol val="none"/>
          </c:marker>
          <c:xVal>
            <c:numRef>
              <c:f>Graph!$K$98:$K$134</c:f>
              <c:numCache>
                <c:formatCode>General</c:formatCode>
                <c:ptCount val="37"/>
                <c:pt idx="0">
                  <c:v>2</c:v>
                </c:pt>
                <c:pt idx="1">
                  <c:v>1.969615506024416</c:v>
                </c:pt>
                <c:pt idx="2">
                  <c:v>1.8793852415718169</c:v>
                </c:pt>
                <c:pt idx="3">
                  <c:v>1.7320508075688774</c:v>
                </c:pt>
                <c:pt idx="4">
                  <c:v>1.532088886237956</c:v>
                </c:pt>
                <c:pt idx="5">
                  <c:v>1.2855752193730787</c:v>
                </c:pt>
                <c:pt idx="6">
                  <c:v>1.0000000000000002</c:v>
                </c:pt>
                <c:pt idx="7">
                  <c:v>0.68404028665133765</c:v>
                </c:pt>
                <c:pt idx="8">
                  <c:v>0.34729635533386083</c:v>
                </c:pt>
                <c:pt idx="9">
                  <c:v>1.22514845490862E-16</c:v>
                </c:pt>
                <c:pt idx="10">
                  <c:v>-0.34729635533386061</c:v>
                </c:pt>
                <c:pt idx="11">
                  <c:v>-0.68404028665133743</c:v>
                </c:pt>
                <c:pt idx="12">
                  <c:v>-0.99999999999999956</c:v>
                </c:pt>
                <c:pt idx="13">
                  <c:v>-1.2855752193730787</c:v>
                </c:pt>
                <c:pt idx="14">
                  <c:v>-1.5320888862379558</c:v>
                </c:pt>
                <c:pt idx="15">
                  <c:v>-1.7320508075688774</c:v>
                </c:pt>
                <c:pt idx="16">
                  <c:v>-1.8793852415718166</c:v>
                </c:pt>
                <c:pt idx="17">
                  <c:v>-1.969615506024416</c:v>
                </c:pt>
                <c:pt idx="18">
                  <c:v>-2</c:v>
                </c:pt>
                <c:pt idx="19">
                  <c:v>-1.969615506024416</c:v>
                </c:pt>
                <c:pt idx="20">
                  <c:v>-1.8793852415718169</c:v>
                </c:pt>
                <c:pt idx="21">
                  <c:v>-1.7320508075688772</c:v>
                </c:pt>
                <c:pt idx="22">
                  <c:v>-1.532088886237956</c:v>
                </c:pt>
                <c:pt idx="23">
                  <c:v>-1.2855752193730789</c:v>
                </c:pt>
                <c:pt idx="24">
                  <c:v>-1.0000000000000009</c:v>
                </c:pt>
                <c:pt idx="25">
                  <c:v>-0.68404028665133876</c:v>
                </c:pt>
                <c:pt idx="26">
                  <c:v>-0.34729635533386066</c:v>
                </c:pt>
                <c:pt idx="27">
                  <c:v>-3.67544536472586E-16</c:v>
                </c:pt>
                <c:pt idx="28">
                  <c:v>0.34729635533385994</c:v>
                </c:pt>
                <c:pt idx="29">
                  <c:v>0.68404028665133632</c:v>
                </c:pt>
                <c:pt idx="30">
                  <c:v>1.0000000000000002</c:v>
                </c:pt>
                <c:pt idx="31">
                  <c:v>1.2855752193730785</c:v>
                </c:pt>
                <c:pt idx="32">
                  <c:v>1.5320888862379556</c:v>
                </c:pt>
                <c:pt idx="33">
                  <c:v>1.7320508075688767</c:v>
                </c:pt>
                <c:pt idx="34">
                  <c:v>1.8793852415718169</c:v>
                </c:pt>
                <c:pt idx="35">
                  <c:v>1.9696155060244158</c:v>
                </c:pt>
                <c:pt idx="36">
                  <c:v>2</c:v>
                </c:pt>
              </c:numCache>
            </c:numRef>
          </c:xVal>
          <c:yVal>
            <c:numRef>
              <c:f>Graph!$L$98:$L$134</c:f>
              <c:numCache>
                <c:formatCode>General</c:formatCode>
                <c:ptCount val="37"/>
                <c:pt idx="0">
                  <c:v>0</c:v>
                </c:pt>
                <c:pt idx="1">
                  <c:v>0.34729635533386066</c:v>
                </c:pt>
                <c:pt idx="2">
                  <c:v>0.68404028665133743</c:v>
                </c:pt>
                <c:pt idx="3">
                  <c:v>0.99999999999999989</c:v>
                </c:pt>
                <c:pt idx="4">
                  <c:v>1.2855752193730785</c:v>
                </c:pt>
                <c:pt idx="5">
                  <c:v>1.532088886237956</c:v>
                </c:pt>
                <c:pt idx="6">
                  <c:v>1.7320508075688772</c:v>
                </c:pt>
                <c:pt idx="7">
                  <c:v>1.8793852415718166</c:v>
                </c:pt>
                <c:pt idx="8">
                  <c:v>1.969615506024416</c:v>
                </c:pt>
                <c:pt idx="9">
                  <c:v>2</c:v>
                </c:pt>
                <c:pt idx="10">
                  <c:v>1.969615506024416</c:v>
                </c:pt>
                <c:pt idx="11">
                  <c:v>1.8793852415718169</c:v>
                </c:pt>
                <c:pt idx="12">
                  <c:v>1.7320508075688774</c:v>
                </c:pt>
                <c:pt idx="13">
                  <c:v>1.532088886237956</c:v>
                </c:pt>
                <c:pt idx="14">
                  <c:v>1.2855752193730789</c:v>
                </c:pt>
                <c:pt idx="15">
                  <c:v>0.99999999999999989</c:v>
                </c:pt>
                <c:pt idx="16">
                  <c:v>0.68404028665133776</c:v>
                </c:pt>
                <c:pt idx="17">
                  <c:v>0.34729635533386055</c:v>
                </c:pt>
                <c:pt idx="18">
                  <c:v>2.45029690981724E-16</c:v>
                </c:pt>
                <c:pt idx="19">
                  <c:v>-0.34729635533386094</c:v>
                </c:pt>
                <c:pt idx="20">
                  <c:v>-0.68404028665133731</c:v>
                </c:pt>
                <c:pt idx="21">
                  <c:v>-1.0000000000000002</c:v>
                </c:pt>
                <c:pt idx="22">
                  <c:v>-1.2855752193730785</c:v>
                </c:pt>
                <c:pt idx="23">
                  <c:v>-1.5320888862379558</c:v>
                </c:pt>
                <c:pt idx="24">
                  <c:v>-1.7320508075688767</c:v>
                </c:pt>
                <c:pt idx="25">
                  <c:v>-1.8793852415718164</c:v>
                </c:pt>
                <c:pt idx="26">
                  <c:v>-1.969615506024416</c:v>
                </c:pt>
                <c:pt idx="27">
                  <c:v>-2</c:v>
                </c:pt>
                <c:pt idx="28">
                  <c:v>-1.9696155060244163</c:v>
                </c:pt>
                <c:pt idx="29">
                  <c:v>-1.8793852415718171</c:v>
                </c:pt>
                <c:pt idx="30">
                  <c:v>-1.7320508075688772</c:v>
                </c:pt>
                <c:pt idx="31">
                  <c:v>-1.5320888862379562</c:v>
                </c:pt>
                <c:pt idx="32">
                  <c:v>-1.2855752193730792</c:v>
                </c:pt>
                <c:pt idx="33">
                  <c:v>-1.0000000000000009</c:v>
                </c:pt>
                <c:pt idx="34">
                  <c:v>-0.6840402866513372</c:v>
                </c:pt>
                <c:pt idx="35">
                  <c:v>-0.34729635533386255</c:v>
                </c:pt>
                <c:pt idx="36">
                  <c:v>-4.90059381963448E-16</c:v>
                </c:pt>
              </c:numCache>
            </c:numRef>
          </c:yVal>
          <c:smooth val="1"/>
        </c:ser>
        <c:ser>
          <c:idx val="6"/>
          <c:order val="5"/>
          <c:spPr>
            <a:ln w="19050" cap="rnd">
              <a:solidFill>
                <a:schemeClr val="bg2">
                  <a:lumMod val="90000"/>
                </a:schemeClr>
              </a:solidFill>
              <a:round/>
            </a:ln>
            <a:effectLst/>
          </c:spPr>
          <c:marker>
            <c:symbol val="none"/>
          </c:marker>
          <c:xVal>
            <c:numRef>
              <c:f>Graph!$N$98:$N$134</c:f>
              <c:numCache>
                <c:formatCode>General</c:formatCode>
                <c:ptCount val="37"/>
                <c:pt idx="0">
                  <c:v>3</c:v>
                </c:pt>
                <c:pt idx="1">
                  <c:v>2.9544232590366239</c:v>
                </c:pt>
                <c:pt idx="2">
                  <c:v>2.8190778623577253</c:v>
                </c:pt>
                <c:pt idx="3">
                  <c:v>2.598076211353316</c:v>
                </c:pt>
                <c:pt idx="4">
                  <c:v>2.2981333293569342</c:v>
                </c:pt>
                <c:pt idx="5">
                  <c:v>1.9283628290596182</c:v>
                </c:pt>
                <c:pt idx="6">
                  <c:v>1.5000000000000004</c:v>
                </c:pt>
                <c:pt idx="7">
                  <c:v>1.0260604299770064</c:v>
                </c:pt>
                <c:pt idx="8">
                  <c:v>0.52094453300079124</c:v>
                </c:pt>
                <c:pt idx="9">
                  <c:v>1.83772268236293E-16</c:v>
                </c:pt>
                <c:pt idx="10">
                  <c:v>-0.52094453300079091</c:v>
                </c:pt>
                <c:pt idx="11">
                  <c:v>-1.0260604299770062</c:v>
                </c:pt>
                <c:pt idx="12">
                  <c:v>-1.4999999999999993</c:v>
                </c:pt>
                <c:pt idx="13">
                  <c:v>-1.9283628290596182</c:v>
                </c:pt>
                <c:pt idx="14">
                  <c:v>-2.2981333293569337</c:v>
                </c:pt>
                <c:pt idx="15">
                  <c:v>-2.598076211353316</c:v>
                </c:pt>
                <c:pt idx="16">
                  <c:v>-2.8190778623577248</c:v>
                </c:pt>
                <c:pt idx="17">
                  <c:v>-2.9544232590366239</c:v>
                </c:pt>
                <c:pt idx="18">
                  <c:v>-3</c:v>
                </c:pt>
                <c:pt idx="19">
                  <c:v>-2.9544232590366239</c:v>
                </c:pt>
                <c:pt idx="20">
                  <c:v>-2.8190778623577253</c:v>
                </c:pt>
                <c:pt idx="21">
                  <c:v>-2.598076211353316</c:v>
                </c:pt>
                <c:pt idx="22">
                  <c:v>-2.2981333293569342</c:v>
                </c:pt>
                <c:pt idx="23">
                  <c:v>-1.9283628290596184</c:v>
                </c:pt>
                <c:pt idx="24">
                  <c:v>-1.5000000000000013</c:v>
                </c:pt>
                <c:pt idx="25">
                  <c:v>-1.0260604299770082</c:v>
                </c:pt>
                <c:pt idx="26">
                  <c:v>-0.52094453300079102</c:v>
                </c:pt>
                <c:pt idx="27">
                  <c:v>-5.51316804708879E-16</c:v>
                </c:pt>
                <c:pt idx="28">
                  <c:v>0.52094453300078991</c:v>
                </c:pt>
                <c:pt idx="29">
                  <c:v>1.0260604299770044</c:v>
                </c:pt>
                <c:pt idx="30">
                  <c:v>1.5000000000000004</c:v>
                </c:pt>
                <c:pt idx="31">
                  <c:v>1.9283628290596178</c:v>
                </c:pt>
                <c:pt idx="32">
                  <c:v>2.2981333293569333</c:v>
                </c:pt>
                <c:pt idx="33">
                  <c:v>2.5980762113533151</c:v>
                </c:pt>
                <c:pt idx="34">
                  <c:v>2.8190778623577253</c:v>
                </c:pt>
                <c:pt idx="35">
                  <c:v>2.9544232590366235</c:v>
                </c:pt>
                <c:pt idx="36">
                  <c:v>3</c:v>
                </c:pt>
              </c:numCache>
            </c:numRef>
          </c:xVal>
          <c:yVal>
            <c:numRef>
              <c:f>Graph!$O$98:$O$134</c:f>
              <c:numCache>
                <c:formatCode>General</c:formatCode>
                <c:ptCount val="37"/>
                <c:pt idx="0">
                  <c:v>0</c:v>
                </c:pt>
                <c:pt idx="1">
                  <c:v>0.52094453300079102</c:v>
                </c:pt>
                <c:pt idx="2">
                  <c:v>1.0260604299770062</c:v>
                </c:pt>
                <c:pt idx="3">
                  <c:v>1.4999999999999998</c:v>
                </c:pt>
                <c:pt idx="4">
                  <c:v>1.9283628290596178</c:v>
                </c:pt>
                <c:pt idx="5">
                  <c:v>2.2981333293569342</c:v>
                </c:pt>
                <c:pt idx="6">
                  <c:v>2.598076211353316</c:v>
                </c:pt>
                <c:pt idx="7">
                  <c:v>2.8190778623577248</c:v>
                </c:pt>
                <c:pt idx="8">
                  <c:v>2.9544232590366239</c:v>
                </c:pt>
                <c:pt idx="9">
                  <c:v>3</c:v>
                </c:pt>
                <c:pt idx="10">
                  <c:v>2.9544232590366239</c:v>
                </c:pt>
                <c:pt idx="11">
                  <c:v>2.8190778623577253</c:v>
                </c:pt>
                <c:pt idx="12">
                  <c:v>2.598076211353316</c:v>
                </c:pt>
                <c:pt idx="13">
                  <c:v>2.2981333293569342</c:v>
                </c:pt>
                <c:pt idx="14">
                  <c:v>1.9283628290596184</c:v>
                </c:pt>
                <c:pt idx="15">
                  <c:v>1.4999999999999998</c:v>
                </c:pt>
                <c:pt idx="16">
                  <c:v>1.0260604299770066</c:v>
                </c:pt>
                <c:pt idx="17">
                  <c:v>0.5209445330007908</c:v>
                </c:pt>
                <c:pt idx="18">
                  <c:v>3.67544536472586E-16</c:v>
                </c:pt>
                <c:pt idx="19">
                  <c:v>-0.52094453300079135</c:v>
                </c:pt>
                <c:pt idx="20">
                  <c:v>-1.026060429977006</c:v>
                </c:pt>
                <c:pt idx="21">
                  <c:v>-1.5000000000000004</c:v>
                </c:pt>
                <c:pt idx="22">
                  <c:v>-1.9283628290596178</c:v>
                </c:pt>
                <c:pt idx="23">
                  <c:v>-2.2981333293569337</c:v>
                </c:pt>
                <c:pt idx="24">
                  <c:v>-2.5980762113533151</c:v>
                </c:pt>
                <c:pt idx="25">
                  <c:v>-2.8190778623577248</c:v>
                </c:pt>
                <c:pt idx="26">
                  <c:v>-2.9544232590366239</c:v>
                </c:pt>
                <c:pt idx="27">
                  <c:v>-3</c:v>
                </c:pt>
                <c:pt idx="28">
                  <c:v>-2.9544232590366244</c:v>
                </c:pt>
                <c:pt idx="29">
                  <c:v>-2.8190778623577257</c:v>
                </c:pt>
                <c:pt idx="30">
                  <c:v>-2.598076211353316</c:v>
                </c:pt>
                <c:pt idx="31">
                  <c:v>-2.2981333293569346</c:v>
                </c:pt>
                <c:pt idx="32">
                  <c:v>-1.9283628290596186</c:v>
                </c:pt>
                <c:pt idx="33">
                  <c:v>-1.5000000000000013</c:v>
                </c:pt>
                <c:pt idx="34">
                  <c:v>-1.0260604299770058</c:v>
                </c:pt>
                <c:pt idx="35">
                  <c:v>-0.5209445330007938</c:v>
                </c:pt>
                <c:pt idx="36">
                  <c:v>-7.3508907294517201E-16</c:v>
                </c:pt>
              </c:numCache>
            </c:numRef>
          </c:yVal>
          <c:smooth val="1"/>
        </c:ser>
        <c:ser>
          <c:idx val="7"/>
          <c:order val="6"/>
          <c:spPr>
            <a:ln w="19050" cap="rnd">
              <a:solidFill>
                <a:schemeClr val="bg2">
                  <a:lumMod val="90000"/>
                </a:schemeClr>
              </a:solidFill>
              <a:round/>
            </a:ln>
            <a:effectLst/>
          </c:spPr>
          <c:marker>
            <c:symbol val="none"/>
          </c:marker>
          <c:xVal>
            <c:numRef>
              <c:f>Graph!$Q$98:$Q$134</c:f>
              <c:numCache>
                <c:formatCode>General</c:formatCode>
                <c:ptCount val="37"/>
                <c:pt idx="0">
                  <c:v>4</c:v>
                </c:pt>
                <c:pt idx="1">
                  <c:v>3.9392310120488321</c:v>
                </c:pt>
                <c:pt idx="2">
                  <c:v>3.7587704831436337</c:v>
                </c:pt>
                <c:pt idx="3">
                  <c:v>3.4641016151377548</c:v>
                </c:pt>
                <c:pt idx="4">
                  <c:v>3.0641777724759121</c:v>
                </c:pt>
                <c:pt idx="5">
                  <c:v>2.5711504387461575</c:v>
                </c:pt>
                <c:pt idx="6">
                  <c:v>2.0000000000000004</c:v>
                </c:pt>
                <c:pt idx="7">
                  <c:v>1.3680805733026753</c:v>
                </c:pt>
                <c:pt idx="8">
                  <c:v>0.69459271066772166</c:v>
                </c:pt>
                <c:pt idx="9">
                  <c:v>2.45029690981724E-16</c:v>
                </c:pt>
                <c:pt idx="10">
                  <c:v>-0.69459271066772121</c:v>
                </c:pt>
                <c:pt idx="11">
                  <c:v>-1.3680805733026749</c:v>
                </c:pt>
                <c:pt idx="12">
                  <c:v>-1.9999999999999991</c:v>
                </c:pt>
                <c:pt idx="13">
                  <c:v>-2.5711504387461575</c:v>
                </c:pt>
                <c:pt idx="14">
                  <c:v>-3.0641777724759116</c:v>
                </c:pt>
                <c:pt idx="15">
                  <c:v>-3.4641016151377548</c:v>
                </c:pt>
                <c:pt idx="16">
                  <c:v>-3.7587704831436333</c:v>
                </c:pt>
                <c:pt idx="17">
                  <c:v>-3.9392310120488321</c:v>
                </c:pt>
                <c:pt idx="18">
                  <c:v>-4</c:v>
                </c:pt>
                <c:pt idx="19">
                  <c:v>-3.9392310120488321</c:v>
                </c:pt>
                <c:pt idx="20">
                  <c:v>-3.7587704831436337</c:v>
                </c:pt>
                <c:pt idx="21">
                  <c:v>-3.4641016151377544</c:v>
                </c:pt>
                <c:pt idx="22">
                  <c:v>-3.0641777724759121</c:v>
                </c:pt>
                <c:pt idx="23">
                  <c:v>-2.5711504387461579</c:v>
                </c:pt>
                <c:pt idx="24">
                  <c:v>-2.0000000000000018</c:v>
                </c:pt>
                <c:pt idx="25">
                  <c:v>-1.3680805733026775</c:v>
                </c:pt>
                <c:pt idx="26">
                  <c:v>-0.69459271066772132</c:v>
                </c:pt>
                <c:pt idx="27">
                  <c:v>-7.3508907294517201E-16</c:v>
                </c:pt>
                <c:pt idx="28">
                  <c:v>0.69459271066771988</c:v>
                </c:pt>
                <c:pt idx="29">
                  <c:v>1.3680805733026726</c:v>
                </c:pt>
                <c:pt idx="30">
                  <c:v>2.0000000000000004</c:v>
                </c:pt>
                <c:pt idx="31">
                  <c:v>2.571150438746157</c:v>
                </c:pt>
                <c:pt idx="32">
                  <c:v>3.0641777724759112</c:v>
                </c:pt>
                <c:pt idx="33">
                  <c:v>3.4641016151377535</c:v>
                </c:pt>
                <c:pt idx="34">
                  <c:v>3.7587704831436337</c:v>
                </c:pt>
                <c:pt idx="35">
                  <c:v>3.9392310120488316</c:v>
                </c:pt>
                <c:pt idx="36">
                  <c:v>4</c:v>
                </c:pt>
              </c:numCache>
            </c:numRef>
          </c:xVal>
          <c:yVal>
            <c:numRef>
              <c:f>Graph!$R$98:$R$134</c:f>
              <c:numCache>
                <c:formatCode>General</c:formatCode>
                <c:ptCount val="37"/>
                <c:pt idx="0">
                  <c:v>0</c:v>
                </c:pt>
                <c:pt idx="1">
                  <c:v>0.69459271066772132</c:v>
                </c:pt>
                <c:pt idx="2">
                  <c:v>1.3680805733026749</c:v>
                </c:pt>
                <c:pt idx="3">
                  <c:v>1.9999999999999998</c:v>
                </c:pt>
                <c:pt idx="4">
                  <c:v>2.571150438746157</c:v>
                </c:pt>
                <c:pt idx="5">
                  <c:v>3.0641777724759121</c:v>
                </c:pt>
                <c:pt idx="6">
                  <c:v>3.4641016151377544</c:v>
                </c:pt>
                <c:pt idx="7">
                  <c:v>3.7587704831436333</c:v>
                </c:pt>
                <c:pt idx="8">
                  <c:v>3.9392310120488321</c:v>
                </c:pt>
                <c:pt idx="9">
                  <c:v>4</c:v>
                </c:pt>
                <c:pt idx="10">
                  <c:v>3.9392310120488321</c:v>
                </c:pt>
                <c:pt idx="11">
                  <c:v>3.7587704831436337</c:v>
                </c:pt>
                <c:pt idx="12">
                  <c:v>3.4641016151377548</c:v>
                </c:pt>
                <c:pt idx="13">
                  <c:v>3.0641777724759121</c:v>
                </c:pt>
                <c:pt idx="14">
                  <c:v>2.5711504387461579</c:v>
                </c:pt>
                <c:pt idx="15">
                  <c:v>1.9999999999999998</c:v>
                </c:pt>
                <c:pt idx="16">
                  <c:v>1.3680805733026755</c:v>
                </c:pt>
                <c:pt idx="17">
                  <c:v>0.6945927106677211</c:v>
                </c:pt>
                <c:pt idx="18">
                  <c:v>4.90059381963448E-16</c:v>
                </c:pt>
                <c:pt idx="19">
                  <c:v>-0.69459271066772188</c:v>
                </c:pt>
                <c:pt idx="20">
                  <c:v>-1.3680805733026746</c:v>
                </c:pt>
                <c:pt idx="21">
                  <c:v>-2.0000000000000004</c:v>
                </c:pt>
                <c:pt idx="22">
                  <c:v>-2.571150438746157</c:v>
                </c:pt>
                <c:pt idx="23">
                  <c:v>-3.0641777724759116</c:v>
                </c:pt>
                <c:pt idx="24">
                  <c:v>-3.4641016151377535</c:v>
                </c:pt>
                <c:pt idx="25">
                  <c:v>-3.7587704831436328</c:v>
                </c:pt>
                <c:pt idx="26">
                  <c:v>-3.9392310120488321</c:v>
                </c:pt>
                <c:pt idx="27">
                  <c:v>-4</c:v>
                </c:pt>
                <c:pt idx="28">
                  <c:v>-3.9392310120488325</c:v>
                </c:pt>
                <c:pt idx="29">
                  <c:v>-3.7587704831436342</c:v>
                </c:pt>
                <c:pt idx="30">
                  <c:v>-3.4641016151377544</c:v>
                </c:pt>
                <c:pt idx="31">
                  <c:v>-3.0641777724759125</c:v>
                </c:pt>
                <c:pt idx="32">
                  <c:v>-2.5711504387461583</c:v>
                </c:pt>
                <c:pt idx="33">
                  <c:v>-2.0000000000000018</c:v>
                </c:pt>
                <c:pt idx="34">
                  <c:v>-1.3680805733026744</c:v>
                </c:pt>
                <c:pt idx="35">
                  <c:v>-0.6945927106677251</c:v>
                </c:pt>
                <c:pt idx="36">
                  <c:v>-9.8011876392689601E-16</c:v>
                </c:pt>
              </c:numCache>
            </c:numRef>
          </c:yVal>
          <c:smooth val="1"/>
        </c:ser>
        <c:ser>
          <c:idx val="8"/>
          <c:order val="7"/>
          <c:spPr>
            <a:ln w="19050" cap="rnd">
              <a:solidFill>
                <a:srgbClr val="C00000"/>
              </a:solidFill>
              <a:round/>
            </a:ln>
            <a:effectLst/>
          </c:spPr>
          <c:marker>
            <c:symbol val="none"/>
          </c:marker>
          <c:xVal>
            <c:numRef>
              <c:f>Graph!$T$98:$T$134</c:f>
              <c:numCache>
                <c:formatCode>General</c:formatCode>
                <c:ptCount val="37"/>
                <c:pt idx="0">
                  <c:v>5</c:v>
                </c:pt>
                <c:pt idx="1">
                  <c:v>4.9240387650610398</c:v>
                </c:pt>
                <c:pt idx="2">
                  <c:v>4.6984631039295426</c:v>
                </c:pt>
                <c:pt idx="3">
                  <c:v>4.3301270189221936</c:v>
                </c:pt>
                <c:pt idx="4">
                  <c:v>3.83022221559489</c:v>
                </c:pt>
                <c:pt idx="5">
                  <c:v>3.2139380484326967</c:v>
                </c:pt>
                <c:pt idx="6">
                  <c:v>2.5000000000000004</c:v>
                </c:pt>
                <c:pt idx="7">
                  <c:v>1.7101007166283442</c:v>
                </c:pt>
                <c:pt idx="8">
                  <c:v>0.86824088833465207</c:v>
                </c:pt>
                <c:pt idx="9">
                  <c:v>3.06287113727155E-16</c:v>
                </c:pt>
                <c:pt idx="10">
                  <c:v>-0.86824088833465152</c:v>
                </c:pt>
                <c:pt idx="11">
                  <c:v>-1.7101007166283435</c:v>
                </c:pt>
                <c:pt idx="12">
                  <c:v>-2.4999999999999991</c:v>
                </c:pt>
                <c:pt idx="13">
                  <c:v>-3.2139380484326967</c:v>
                </c:pt>
                <c:pt idx="14">
                  <c:v>-3.8302222155948895</c:v>
                </c:pt>
                <c:pt idx="15">
                  <c:v>-4.3301270189221936</c:v>
                </c:pt>
                <c:pt idx="16">
                  <c:v>-4.6984631039295417</c:v>
                </c:pt>
                <c:pt idx="17">
                  <c:v>-4.9240387650610398</c:v>
                </c:pt>
                <c:pt idx="18">
                  <c:v>-5</c:v>
                </c:pt>
                <c:pt idx="19">
                  <c:v>-4.9240387650610398</c:v>
                </c:pt>
                <c:pt idx="20">
                  <c:v>-4.6984631039295426</c:v>
                </c:pt>
                <c:pt idx="21">
                  <c:v>-4.3301270189221928</c:v>
                </c:pt>
                <c:pt idx="22">
                  <c:v>-3.83022221559489</c:v>
                </c:pt>
                <c:pt idx="23">
                  <c:v>-3.2139380484326976</c:v>
                </c:pt>
                <c:pt idx="24">
                  <c:v>-2.5000000000000022</c:v>
                </c:pt>
                <c:pt idx="25">
                  <c:v>-1.7101007166283468</c:v>
                </c:pt>
                <c:pt idx="26">
                  <c:v>-0.86824088833465163</c:v>
                </c:pt>
                <c:pt idx="27">
                  <c:v>-9.1886134118146501E-16</c:v>
                </c:pt>
                <c:pt idx="28">
                  <c:v>0.86824088833464985</c:v>
                </c:pt>
                <c:pt idx="29">
                  <c:v>1.7101007166283408</c:v>
                </c:pt>
                <c:pt idx="30">
                  <c:v>2.5000000000000004</c:v>
                </c:pt>
                <c:pt idx="31">
                  <c:v>3.2139380484326963</c:v>
                </c:pt>
                <c:pt idx="32">
                  <c:v>3.8302222155948891</c:v>
                </c:pt>
                <c:pt idx="33">
                  <c:v>4.3301270189221919</c:v>
                </c:pt>
                <c:pt idx="34">
                  <c:v>4.6984631039295426</c:v>
                </c:pt>
                <c:pt idx="35">
                  <c:v>4.9240387650610398</c:v>
                </c:pt>
                <c:pt idx="36">
                  <c:v>5</c:v>
                </c:pt>
              </c:numCache>
            </c:numRef>
          </c:xVal>
          <c:yVal>
            <c:numRef>
              <c:f>Graph!$U$98:$U$134</c:f>
              <c:numCache>
                <c:formatCode>General</c:formatCode>
                <c:ptCount val="37"/>
                <c:pt idx="0">
                  <c:v>0</c:v>
                </c:pt>
                <c:pt idx="1">
                  <c:v>0.86824088833465163</c:v>
                </c:pt>
                <c:pt idx="2">
                  <c:v>1.7101007166283435</c:v>
                </c:pt>
                <c:pt idx="3">
                  <c:v>2.4999999999999996</c:v>
                </c:pt>
                <c:pt idx="4">
                  <c:v>3.2139380484326963</c:v>
                </c:pt>
                <c:pt idx="5">
                  <c:v>3.83022221559489</c:v>
                </c:pt>
                <c:pt idx="6">
                  <c:v>4.3301270189221928</c:v>
                </c:pt>
                <c:pt idx="7">
                  <c:v>4.6984631039295417</c:v>
                </c:pt>
                <c:pt idx="8">
                  <c:v>4.9240387650610398</c:v>
                </c:pt>
                <c:pt idx="9">
                  <c:v>5</c:v>
                </c:pt>
                <c:pt idx="10">
                  <c:v>4.9240387650610398</c:v>
                </c:pt>
                <c:pt idx="11">
                  <c:v>4.6984631039295426</c:v>
                </c:pt>
                <c:pt idx="12">
                  <c:v>4.3301270189221936</c:v>
                </c:pt>
                <c:pt idx="13">
                  <c:v>3.83022221559489</c:v>
                </c:pt>
                <c:pt idx="14">
                  <c:v>3.2139380484326976</c:v>
                </c:pt>
                <c:pt idx="15">
                  <c:v>2.4999999999999996</c:v>
                </c:pt>
                <c:pt idx="16">
                  <c:v>1.7101007166283444</c:v>
                </c:pt>
                <c:pt idx="17">
                  <c:v>0.86824088833465141</c:v>
                </c:pt>
                <c:pt idx="18">
                  <c:v>6.1257422745431001E-16</c:v>
                </c:pt>
                <c:pt idx="19">
                  <c:v>-0.86824088833465241</c:v>
                </c:pt>
                <c:pt idx="20">
                  <c:v>-1.7101007166283433</c:v>
                </c:pt>
                <c:pt idx="21">
                  <c:v>-2.5000000000000004</c:v>
                </c:pt>
                <c:pt idx="22">
                  <c:v>-3.2139380484326963</c:v>
                </c:pt>
                <c:pt idx="23">
                  <c:v>-3.8302222155948895</c:v>
                </c:pt>
                <c:pt idx="24">
                  <c:v>-4.3301270189221919</c:v>
                </c:pt>
                <c:pt idx="25">
                  <c:v>-4.6984631039295408</c:v>
                </c:pt>
                <c:pt idx="26">
                  <c:v>-4.9240387650610398</c:v>
                </c:pt>
                <c:pt idx="27">
                  <c:v>-5</c:v>
                </c:pt>
                <c:pt idx="28">
                  <c:v>-4.9240387650610407</c:v>
                </c:pt>
                <c:pt idx="29">
                  <c:v>-4.6984631039295426</c:v>
                </c:pt>
                <c:pt idx="30">
                  <c:v>-4.3301270189221928</c:v>
                </c:pt>
                <c:pt idx="31">
                  <c:v>-3.8302222155948904</c:v>
                </c:pt>
                <c:pt idx="32">
                  <c:v>-3.213938048432698</c:v>
                </c:pt>
                <c:pt idx="33">
                  <c:v>-2.5000000000000022</c:v>
                </c:pt>
                <c:pt idx="34">
                  <c:v>-1.7101007166283431</c:v>
                </c:pt>
                <c:pt idx="35">
                  <c:v>-0.8682408883346564</c:v>
                </c:pt>
                <c:pt idx="36">
                  <c:v>-1.22514845490862E-15</c:v>
                </c:pt>
              </c:numCache>
            </c:numRef>
          </c:yVal>
          <c:smooth val="1"/>
        </c:ser>
        <c:ser>
          <c:idx val="9"/>
          <c:order val="8"/>
          <c:spPr>
            <a:ln w="19050" cap="rnd">
              <a:solidFill>
                <a:schemeClr val="bg2">
                  <a:lumMod val="90000"/>
                </a:schemeClr>
              </a:solidFill>
              <a:round/>
            </a:ln>
            <a:effectLst/>
          </c:spPr>
          <c:marker>
            <c:symbol val="none"/>
          </c:marker>
          <c:xVal>
            <c:numRef>
              <c:f>Graph!$W$98:$W$134</c:f>
              <c:numCache>
                <c:formatCode>General</c:formatCode>
                <c:ptCount val="37"/>
                <c:pt idx="0">
                  <c:v>6</c:v>
                </c:pt>
                <c:pt idx="1">
                  <c:v>5.9088465180732479</c:v>
                </c:pt>
                <c:pt idx="2">
                  <c:v>5.6381557247154506</c:v>
                </c:pt>
                <c:pt idx="3">
                  <c:v>5.196152422706632</c:v>
                </c:pt>
                <c:pt idx="4">
                  <c:v>4.5962666587138683</c:v>
                </c:pt>
                <c:pt idx="5">
                  <c:v>3.8567256581192364</c:v>
                </c:pt>
                <c:pt idx="6">
                  <c:v>3.0000000000000009</c:v>
                </c:pt>
                <c:pt idx="7">
                  <c:v>2.0521208599540128</c:v>
                </c:pt>
                <c:pt idx="8">
                  <c:v>1.0418890660015825</c:v>
                </c:pt>
                <c:pt idx="9">
                  <c:v>3.67544536472586E-16</c:v>
                </c:pt>
                <c:pt idx="10">
                  <c:v>-1.0418890660015818</c:v>
                </c:pt>
                <c:pt idx="11">
                  <c:v>-2.0521208599540124</c:v>
                </c:pt>
                <c:pt idx="12">
                  <c:v>-2.9999999999999987</c:v>
                </c:pt>
                <c:pt idx="13">
                  <c:v>-3.8567256581192364</c:v>
                </c:pt>
                <c:pt idx="14">
                  <c:v>-4.5962666587138674</c:v>
                </c:pt>
                <c:pt idx="15">
                  <c:v>-5.196152422706632</c:v>
                </c:pt>
                <c:pt idx="16">
                  <c:v>-5.6381557247154497</c:v>
                </c:pt>
                <c:pt idx="17">
                  <c:v>-5.9088465180732479</c:v>
                </c:pt>
                <c:pt idx="18">
                  <c:v>-6</c:v>
                </c:pt>
                <c:pt idx="19">
                  <c:v>-5.9088465180732479</c:v>
                </c:pt>
                <c:pt idx="20">
                  <c:v>-5.6381557247154506</c:v>
                </c:pt>
                <c:pt idx="21">
                  <c:v>-5.196152422706632</c:v>
                </c:pt>
                <c:pt idx="22">
                  <c:v>-4.5962666587138683</c:v>
                </c:pt>
                <c:pt idx="23">
                  <c:v>-3.8567256581192368</c:v>
                </c:pt>
                <c:pt idx="24">
                  <c:v>-3.0000000000000027</c:v>
                </c:pt>
                <c:pt idx="25">
                  <c:v>-2.0521208599540164</c:v>
                </c:pt>
                <c:pt idx="26">
                  <c:v>-1.041889066001582</c:v>
                </c:pt>
                <c:pt idx="27">
                  <c:v>-1.102633609417758E-15</c:v>
                </c:pt>
                <c:pt idx="28">
                  <c:v>1.0418890660015798</c:v>
                </c:pt>
                <c:pt idx="29">
                  <c:v>2.0521208599540088</c:v>
                </c:pt>
                <c:pt idx="30">
                  <c:v>3.0000000000000009</c:v>
                </c:pt>
                <c:pt idx="31">
                  <c:v>3.8567256581192355</c:v>
                </c:pt>
                <c:pt idx="32">
                  <c:v>4.5962666587138665</c:v>
                </c:pt>
                <c:pt idx="33">
                  <c:v>5.1961524227066302</c:v>
                </c:pt>
                <c:pt idx="34">
                  <c:v>5.6381557247154506</c:v>
                </c:pt>
                <c:pt idx="35">
                  <c:v>5.908846518073247</c:v>
                </c:pt>
                <c:pt idx="36">
                  <c:v>6</c:v>
                </c:pt>
              </c:numCache>
            </c:numRef>
          </c:xVal>
          <c:yVal>
            <c:numRef>
              <c:f>Graph!$X$98:$X$134</c:f>
              <c:numCache>
                <c:formatCode>General</c:formatCode>
                <c:ptCount val="37"/>
                <c:pt idx="0">
                  <c:v>0</c:v>
                </c:pt>
                <c:pt idx="1">
                  <c:v>1.041889066001582</c:v>
                </c:pt>
                <c:pt idx="2">
                  <c:v>2.0521208599540124</c:v>
                </c:pt>
                <c:pt idx="3">
                  <c:v>2.9999999999999996</c:v>
                </c:pt>
                <c:pt idx="4">
                  <c:v>3.8567256581192355</c:v>
                </c:pt>
                <c:pt idx="5">
                  <c:v>4.5962666587138683</c:v>
                </c:pt>
                <c:pt idx="6">
                  <c:v>5.196152422706632</c:v>
                </c:pt>
                <c:pt idx="7">
                  <c:v>5.6381557247154497</c:v>
                </c:pt>
                <c:pt idx="8">
                  <c:v>5.9088465180732479</c:v>
                </c:pt>
                <c:pt idx="9">
                  <c:v>6</c:v>
                </c:pt>
                <c:pt idx="10">
                  <c:v>5.9088465180732479</c:v>
                </c:pt>
                <c:pt idx="11">
                  <c:v>5.6381557247154506</c:v>
                </c:pt>
                <c:pt idx="12">
                  <c:v>5.196152422706632</c:v>
                </c:pt>
                <c:pt idx="13">
                  <c:v>4.5962666587138683</c:v>
                </c:pt>
                <c:pt idx="14">
                  <c:v>3.8567256581192368</c:v>
                </c:pt>
                <c:pt idx="15">
                  <c:v>2.9999999999999996</c:v>
                </c:pt>
                <c:pt idx="16">
                  <c:v>2.0521208599540133</c:v>
                </c:pt>
                <c:pt idx="17">
                  <c:v>1.0418890660015816</c:v>
                </c:pt>
                <c:pt idx="18">
                  <c:v>7.3508907294517201E-16</c:v>
                </c:pt>
                <c:pt idx="19">
                  <c:v>-1.0418890660015827</c:v>
                </c:pt>
                <c:pt idx="20">
                  <c:v>-2.0521208599540119</c:v>
                </c:pt>
                <c:pt idx="21">
                  <c:v>-3.0000000000000009</c:v>
                </c:pt>
                <c:pt idx="22">
                  <c:v>-3.8567256581192355</c:v>
                </c:pt>
                <c:pt idx="23">
                  <c:v>-4.5962666587138674</c:v>
                </c:pt>
                <c:pt idx="24">
                  <c:v>-5.1961524227066302</c:v>
                </c:pt>
                <c:pt idx="25">
                  <c:v>-5.6381557247154497</c:v>
                </c:pt>
                <c:pt idx="26">
                  <c:v>-5.9088465180732479</c:v>
                </c:pt>
                <c:pt idx="27">
                  <c:v>-6</c:v>
                </c:pt>
                <c:pt idx="28">
                  <c:v>-5.9088465180732488</c:v>
                </c:pt>
                <c:pt idx="29">
                  <c:v>-5.6381557247154515</c:v>
                </c:pt>
                <c:pt idx="30">
                  <c:v>-5.196152422706632</c:v>
                </c:pt>
                <c:pt idx="31">
                  <c:v>-4.5962666587138692</c:v>
                </c:pt>
                <c:pt idx="32">
                  <c:v>-3.8567256581192373</c:v>
                </c:pt>
                <c:pt idx="33">
                  <c:v>-3.0000000000000027</c:v>
                </c:pt>
                <c:pt idx="34">
                  <c:v>-2.0521208599540115</c:v>
                </c:pt>
                <c:pt idx="35">
                  <c:v>-1.0418890660015876</c:v>
                </c:pt>
                <c:pt idx="36">
                  <c:v>-1.470178145890344E-15</c:v>
                </c:pt>
              </c:numCache>
            </c:numRef>
          </c:yVal>
          <c:smooth val="1"/>
        </c:ser>
        <c:ser>
          <c:idx val="10"/>
          <c:order val="9"/>
          <c:spPr>
            <a:ln w="19050" cap="rnd">
              <a:solidFill>
                <a:schemeClr val="bg2">
                  <a:lumMod val="90000"/>
                </a:schemeClr>
              </a:solidFill>
              <a:round/>
            </a:ln>
            <a:effectLst/>
          </c:spPr>
          <c:marker>
            <c:symbol val="none"/>
          </c:marker>
          <c:xVal>
            <c:numRef>
              <c:f>Graph!$AC$98:$AC$134</c:f>
              <c:numCache>
                <c:formatCode>General</c:formatCode>
                <c:ptCount val="37"/>
                <c:pt idx="0">
                  <c:v>8</c:v>
                </c:pt>
                <c:pt idx="1">
                  <c:v>7.8784620240976642</c:v>
                </c:pt>
                <c:pt idx="2">
                  <c:v>7.5175409662872674</c:v>
                </c:pt>
                <c:pt idx="3">
                  <c:v>6.9282032302755097</c:v>
                </c:pt>
                <c:pt idx="4">
                  <c:v>6.1283555449518241</c:v>
                </c:pt>
                <c:pt idx="5">
                  <c:v>5.1423008774923149</c:v>
                </c:pt>
                <c:pt idx="6">
                  <c:v>4.0000000000000009</c:v>
                </c:pt>
                <c:pt idx="7">
                  <c:v>2.7361611466053506</c:v>
                </c:pt>
                <c:pt idx="8">
                  <c:v>1.3891854213354433</c:v>
                </c:pt>
                <c:pt idx="9">
                  <c:v>4.90059381963448E-16</c:v>
                </c:pt>
                <c:pt idx="10">
                  <c:v>-1.3891854213354424</c:v>
                </c:pt>
                <c:pt idx="11">
                  <c:v>-2.7361611466053497</c:v>
                </c:pt>
                <c:pt idx="12">
                  <c:v>-3.9999999999999982</c:v>
                </c:pt>
                <c:pt idx="13">
                  <c:v>-5.1423008774923149</c:v>
                </c:pt>
                <c:pt idx="14">
                  <c:v>-6.1283555449518232</c:v>
                </c:pt>
                <c:pt idx="15">
                  <c:v>-6.9282032302755097</c:v>
                </c:pt>
                <c:pt idx="16">
                  <c:v>-7.5175409662872665</c:v>
                </c:pt>
                <c:pt idx="17">
                  <c:v>-7.8784620240976642</c:v>
                </c:pt>
                <c:pt idx="18">
                  <c:v>-8</c:v>
                </c:pt>
                <c:pt idx="19">
                  <c:v>-7.8784620240976642</c:v>
                </c:pt>
                <c:pt idx="20">
                  <c:v>-7.5175409662872674</c:v>
                </c:pt>
                <c:pt idx="21">
                  <c:v>-6.9282032302755088</c:v>
                </c:pt>
                <c:pt idx="22">
                  <c:v>-6.1283555449518241</c:v>
                </c:pt>
                <c:pt idx="23">
                  <c:v>-5.1423008774923158</c:v>
                </c:pt>
                <c:pt idx="24">
                  <c:v>-4.0000000000000036</c:v>
                </c:pt>
                <c:pt idx="25">
                  <c:v>-2.736161146605355</c:v>
                </c:pt>
                <c:pt idx="26">
                  <c:v>-1.3891854213354426</c:v>
                </c:pt>
                <c:pt idx="27">
                  <c:v>-1.470178145890344E-15</c:v>
                </c:pt>
                <c:pt idx="28">
                  <c:v>1.3891854213354398</c:v>
                </c:pt>
                <c:pt idx="29">
                  <c:v>2.7361611466053453</c:v>
                </c:pt>
                <c:pt idx="30">
                  <c:v>4.0000000000000009</c:v>
                </c:pt>
                <c:pt idx="31">
                  <c:v>5.142300877492314</c:v>
                </c:pt>
                <c:pt idx="32">
                  <c:v>6.1283555449518223</c:v>
                </c:pt>
                <c:pt idx="33">
                  <c:v>6.928203230275507</c:v>
                </c:pt>
                <c:pt idx="34">
                  <c:v>7.5175409662872674</c:v>
                </c:pt>
                <c:pt idx="35">
                  <c:v>7.8784620240976633</c:v>
                </c:pt>
                <c:pt idx="36">
                  <c:v>8</c:v>
                </c:pt>
              </c:numCache>
            </c:numRef>
          </c:xVal>
          <c:yVal>
            <c:numRef>
              <c:f>Graph!$AD$98:$AD$134</c:f>
              <c:numCache>
                <c:formatCode>General</c:formatCode>
                <c:ptCount val="37"/>
                <c:pt idx="0">
                  <c:v>0</c:v>
                </c:pt>
                <c:pt idx="1">
                  <c:v>1.3891854213354426</c:v>
                </c:pt>
                <c:pt idx="2">
                  <c:v>2.7361611466053497</c:v>
                </c:pt>
                <c:pt idx="3">
                  <c:v>3.9999999999999996</c:v>
                </c:pt>
                <c:pt idx="4">
                  <c:v>5.142300877492314</c:v>
                </c:pt>
                <c:pt idx="5">
                  <c:v>6.1283555449518241</c:v>
                </c:pt>
                <c:pt idx="6">
                  <c:v>6.9282032302755088</c:v>
                </c:pt>
                <c:pt idx="7">
                  <c:v>7.5175409662872665</c:v>
                </c:pt>
                <c:pt idx="8">
                  <c:v>7.8784620240976642</c:v>
                </c:pt>
                <c:pt idx="9">
                  <c:v>8</c:v>
                </c:pt>
                <c:pt idx="10">
                  <c:v>7.8784620240976642</c:v>
                </c:pt>
                <c:pt idx="11">
                  <c:v>7.5175409662872674</c:v>
                </c:pt>
                <c:pt idx="12">
                  <c:v>6.9282032302755097</c:v>
                </c:pt>
                <c:pt idx="13">
                  <c:v>6.1283555449518241</c:v>
                </c:pt>
                <c:pt idx="14">
                  <c:v>5.1423008774923158</c:v>
                </c:pt>
                <c:pt idx="15">
                  <c:v>3.9999999999999996</c:v>
                </c:pt>
                <c:pt idx="16">
                  <c:v>2.736161146605351</c:v>
                </c:pt>
                <c:pt idx="17">
                  <c:v>1.3891854213354422</c:v>
                </c:pt>
                <c:pt idx="18">
                  <c:v>9.8011876392689601E-16</c:v>
                </c:pt>
                <c:pt idx="19">
                  <c:v>-1.3891854213354438</c:v>
                </c:pt>
                <c:pt idx="20">
                  <c:v>-2.7361611466053493</c:v>
                </c:pt>
                <c:pt idx="21">
                  <c:v>-4.0000000000000009</c:v>
                </c:pt>
                <c:pt idx="22">
                  <c:v>-5.142300877492314</c:v>
                </c:pt>
                <c:pt idx="23">
                  <c:v>-6.1283555449518232</c:v>
                </c:pt>
                <c:pt idx="24">
                  <c:v>-6.928203230275507</c:v>
                </c:pt>
                <c:pt idx="25">
                  <c:v>-7.5175409662872656</c:v>
                </c:pt>
                <c:pt idx="26">
                  <c:v>-7.8784620240976642</c:v>
                </c:pt>
                <c:pt idx="27">
                  <c:v>-8</c:v>
                </c:pt>
                <c:pt idx="28">
                  <c:v>-7.8784620240976651</c:v>
                </c:pt>
                <c:pt idx="29">
                  <c:v>-7.5175409662872683</c:v>
                </c:pt>
                <c:pt idx="30">
                  <c:v>-6.9282032302755088</c:v>
                </c:pt>
                <c:pt idx="31">
                  <c:v>-6.128355544951825</c:v>
                </c:pt>
                <c:pt idx="32">
                  <c:v>-5.1423008774923167</c:v>
                </c:pt>
                <c:pt idx="33">
                  <c:v>-4.0000000000000036</c:v>
                </c:pt>
                <c:pt idx="34">
                  <c:v>-2.7361611466053488</c:v>
                </c:pt>
                <c:pt idx="35">
                  <c:v>-1.3891854213354502</c:v>
                </c:pt>
                <c:pt idx="36">
                  <c:v>-1.960237527853792E-15</c:v>
                </c:pt>
              </c:numCache>
            </c:numRef>
          </c:yVal>
          <c:smooth val="1"/>
        </c:ser>
        <c:ser>
          <c:idx val="12"/>
          <c:order val="10"/>
          <c:spPr>
            <a:ln w="19050" cap="rnd">
              <a:solidFill>
                <a:schemeClr val="bg2">
                  <a:lumMod val="90000"/>
                </a:schemeClr>
              </a:solidFill>
              <a:round/>
            </a:ln>
            <a:effectLst/>
          </c:spPr>
          <c:marker>
            <c:symbol val="none"/>
          </c:marker>
          <c:xVal>
            <c:numRef>
              <c:f>Graph!$AL$98:$AL$134</c:f>
              <c:numCache>
                <c:formatCode>General</c:formatCode>
                <c:ptCount val="37"/>
                <c:pt idx="0">
                  <c:v>11</c:v>
                </c:pt>
                <c:pt idx="1">
                  <c:v>10.832885283134289</c:v>
                </c:pt>
                <c:pt idx="2">
                  <c:v>10.336618828644992</c:v>
                </c:pt>
                <c:pt idx="3">
                  <c:v>9.5262794416288266</c:v>
                </c:pt>
                <c:pt idx="4">
                  <c:v>8.4264888743087578</c:v>
                </c:pt>
                <c:pt idx="5">
                  <c:v>7.0706637065519331</c:v>
                </c:pt>
                <c:pt idx="6">
                  <c:v>5.5000000000000009</c:v>
                </c:pt>
                <c:pt idx="7">
                  <c:v>3.7622215765823572</c:v>
                </c:pt>
                <c:pt idx="8">
                  <c:v>1.9101299543362344</c:v>
                </c:pt>
                <c:pt idx="9">
                  <c:v>6.7383165019974101E-16</c:v>
                </c:pt>
                <c:pt idx="10">
                  <c:v>-1.9101299543362333</c:v>
                </c:pt>
                <c:pt idx="11">
                  <c:v>-3.7622215765823559</c:v>
                </c:pt>
                <c:pt idx="12">
                  <c:v>-5.4999999999999973</c:v>
                </c:pt>
                <c:pt idx="13">
                  <c:v>-7.0706637065519331</c:v>
                </c:pt>
                <c:pt idx="14">
                  <c:v>-8.426488874308756</c:v>
                </c:pt>
                <c:pt idx="15">
                  <c:v>-9.5262794416288266</c:v>
                </c:pt>
                <c:pt idx="16">
                  <c:v>-10.336618828644992</c:v>
                </c:pt>
                <c:pt idx="17">
                  <c:v>-10.832885283134289</c:v>
                </c:pt>
                <c:pt idx="18">
                  <c:v>-11</c:v>
                </c:pt>
                <c:pt idx="19">
                  <c:v>-10.832885283134289</c:v>
                </c:pt>
                <c:pt idx="20">
                  <c:v>-10.336618828644992</c:v>
                </c:pt>
                <c:pt idx="21">
                  <c:v>-9.5262794416288248</c:v>
                </c:pt>
                <c:pt idx="22">
                  <c:v>-8.4264888743087578</c:v>
                </c:pt>
                <c:pt idx="23">
                  <c:v>-7.070663706551934</c:v>
                </c:pt>
                <c:pt idx="24">
                  <c:v>-5.5000000000000053</c:v>
                </c:pt>
                <c:pt idx="25">
                  <c:v>-3.762221576582363</c:v>
                </c:pt>
                <c:pt idx="26">
                  <c:v>-1.9101299543362336</c:v>
                </c:pt>
                <c:pt idx="27">
                  <c:v>-2.021494950599223E-15</c:v>
                </c:pt>
                <c:pt idx="28">
                  <c:v>1.9101299543362296</c:v>
                </c:pt>
                <c:pt idx="29">
                  <c:v>3.7622215765823497</c:v>
                </c:pt>
                <c:pt idx="30">
                  <c:v>5.5000000000000009</c:v>
                </c:pt>
                <c:pt idx="31">
                  <c:v>7.0706637065519313</c:v>
                </c:pt>
                <c:pt idx="32">
                  <c:v>8.426488874308756</c:v>
                </c:pt>
                <c:pt idx="33">
                  <c:v>9.526279441628823</c:v>
                </c:pt>
                <c:pt idx="34">
                  <c:v>10.336618828644992</c:v>
                </c:pt>
                <c:pt idx="35">
                  <c:v>10.832885283134287</c:v>
                </c:pt>
                <c:pt idx="36">
                  <c:v>11</c:v>
                </c:pt>
              </c:numCache>
            </c:numRef>
          </c:xVal>
          <c:yVal>
            <c:numRef>
              <c:f>Graph!$AM$98:$AM$134</c:f>
              <c:numCache>
                <c:formatCode>General</c:formatCode>
                <c:ptCount val="37"/>
                <c:pt idx="0">
                  <c:v>0</c:v>
                </c:pt>
                <c:pt idx="1">
                  <c:v>1.9101299543362336</c:v>
                </c:pt>
                <c:pt idx="2">
                  <c:v>3.7622215765823559</c:v>
                </c:pt>
                <c:pt idx="3">
                  <c:v>5.4999999999999991</c:v>
                </c:pt>
                <c:pt idx="4">
                  <c:v>7.0706637065519313</c:v>
                </c:pt>
                <c:pt idx="5">
                  <c:v>8.4264888743087578</c:v>
                </c:pt>
                <c:pt idx="6">
                  <c:v>9.5262794416288248</c:v>
                </c:pt>
                <c:pt idx="7">
                  <c:v>10.336618828644992</c:v>
                </c:pt>
                <c:pt idx="8">
                  <c:v>10.832885283134289</c:v>
                </c:pt>
                <c:pt idx="9">
                  <c:v>11</c:v>
                </c:pt>
                <c:pt idx="10">
                  <c:v>10.832885283134289</c:v>
                </c:pt>
                <c:pt idx="11">
                  <c:v>10.336618828644992</c:v>
                </c:pt>
                <c:pt idx="12">
                  <c:v>9.5262794416288266</c:v>
                </c:pt>
                <c:pt idx="13">
                  <c:v>8.4264888743087578</c:v>
                </c:pt>
                <c:pt idx="14">
                  <c:v>7.070663706551934</c:v>
                </c:pt>
                <c:pt idx="15">
                  <c:v>5.4999999999999991</c:v>
                </c:pt>
                <c:pt idx="16">
                  <c:v>3.7622215765823577</c:v>
                </c:pt>
                <c:pt idx="17">
                  <c:v>1.9101299543362331</c:v>
                </c:pt>
                <c:pt idx="18">
                  <c:v>1.347663300399482E-15</c:v>
                </c:pt>
                <c:pt idx="19">
                  <c:v>-1.9101299543362351</c:v>
                </c:pt>
                <c:pt idx="20">
                  <c:v>-3.7622215765823555</c:v>
                </c:pt>
                <c:pt idx="21">
                  <c:v>-5.5000000000000009</c:v>
                </c:pt>
                <c:pt idx="22">
                  <c:v>-7.0706637065519313</c:v>
                </c:pt>
                <c:pt idx="23">
                  <c:v>-8.426488874308756</c:v>
                </c:pt>
                <c:pt idx="24">
                  <c:v>-9.526279441628823</c:v>
                </c:pt>
                <c:pt idx="25">
                  <c:v>-10.33661882864499</c:v>
                </c:pt>
                <c:pt idx="26">
                  <c:v>-10.832885283134289</c:v>
                </c:pt>
                <c:pt idx="27">
                  <c:v>-11</c:v>
                </c:pt>
                <c:pt idx="28">
                  <c:v>-10.832885283134289</c:v>
                </c:pt>
                <c:pt idx="29">
                  <c:v>-10.336618828644994</c:v>
                </c:pt>
                <c:pt idx="30">
                  <c:v>-9.5262794416288248</c:v>
                </c:pt>
                <c:pt idx="31">
                  <c:v>-8.4264888743087596</c:v>
                </c:pt>
                <c:pt idx="32">
                  <c:v>-7.0706637065519358</c:v>
                </c:pt>
                <c:pt idx="33">
                  <c:v>-5.5000000000000053</c:v>
                </c:pt>
                <c:pt idx="34">
                  <c:v>-3.7622215765823546</c:v>
                </c:pt>
                <c:pt idx="35">
                  <c:v>-1.910129954336244</c:v>
                </c:pt>
                <c:pt idx="36">
                  <c:v>-2.695326600798964E-15</c:v>
                </c:pt>
              </c:numCache>
            </c:numRef>
          </c:yVal>
          <c:smooth val="1"/>
        </c:ser>
        <c:ser>
          <c:idx val="11"/>
          <c:order val="11"/>
          <c:spPr>
            <a:ln w="19050" cap="rnd">
              <a:solidFill>
                <a:srgbClr val="C00000"/>
              </a:solidFill>
              <a:round/>
            </a:ln>
            <a:effectLst/>
          </c:spPr>
          <c:marker>
            <c:symbol val="none"/>
          </c:marker>
          <c:xVal>
            <c:numRef>
              <c:f>Graph!$AI$98:$AI$134</c:f>
              <c:numCache>
                <c:formatCode>General</c:formatCode>
                <c:ptCount val="37"/>
                <c:pt idx="0">
                  <c:v>10</c:v>
                </c:pt>
                <c:pt idx="1">
                  <c:v>9.8480775301220795</c:v>
                </c:pt>
                <c:pt idx="2">
                  <c:v>9.3969262078590852</c:v>
                </c:pt>
                <c:pt idx="3">
                  <c:v>8.6602540378443873</c:v>
                </c:pt>
                <c:pt idx="4">
                  <c:v>7.6604444311897799</c:v>
                </c:pt>
                <c:pt idx="5">
                  <c:v>6.4278760968653934</c:v>
                </c:pt>
                <c:pt idx="6">
                  <c:v>5.0000000000000009</c:v>
                </c:pt>
                <c:pt idx="7">
                  <c:v>3.4202014332566884</c:v>
                </c:pt>
                <c:pt idx="8">
                  <c:v>1.7364817766693041</c:v>
                </c:pt>
                <c:pt idx="9">
                  <c:v>6.1257422745431001E-16</c:v>
                </c:pt>
                <c:pt idx="10">
                  <c:v>-1.736481776669303</c:v>
                </c:pt>
                <c:pt idx="11">
                  <c:v>-3.420201433256687</c:v>
                </c:pt>
                <c:pt idx="12">
                  <c:v>-4.9999999999999982</c:v>
                </c:pt>
                <c:pt idx="13">
                  <c:v>-6.4278760968653934</c:v>
                </c:pt>
                <c:pt idx="14">
                  <c:v>-7.660444431189779</c:v>
                </c:pt>
                <c:pt idx="15">
                  <c:v>-8.6602540378443873</c:v>
                </c:pt>
                <c:pt idx="16">
                  <c:v>-9.3969262078590834</c:v>
                </c:pt>
                <c:pt idx="17">
                  <c:v>-9.8480775301220795</c:v>
                </c:pt>
                <c:pt idx="18">
                  <c:v>-10</c:v>
                </c:pt>
                <c:pt idx="19">
                  <c:v>-9.8480775301220795</c:v>
                </c:pt>
                <c:pt idx="20">
                  <c:v>-9.3969262078590852</c:v>
                </c:pt>
                <c:pt idx="21">
                  <c:v>-8.6602540378443855</c:v>
                </c:pt>
                <c:pt idx="22">
                  <c:v>-7.6604444311897799</c:v>
                </c:pt>
                <c:pt idx="23">
                  <c:v>-6.4278760968653952</c:v>
                </c:pt>
                <c:pt idx="24">
                  <c:v>-5.0000000000000044</c:v>
                </c:pt>
                <c:pt idx="25">
                  <c:v>-3.4202014332566937</c:v>
                </c:pt>
                <c:pt idx="26">
                  <c:v>-1.7364817766693033</c:v>
                </c:pt>
                <c:pt idx="27">
                  <c:v>-1.83772268236293E-15</c:v>
                </c:pt>
                <c:pt idx="28">
                  <c:v>1.7364817766692997</c:v>
                </c:pt>
                <c:pt idx="29">
                  <c:v>3.4202014332566817</c:v>
                </c:pt>
                <c:pt idx="30">
                  <c:v>5.0000000000000009</c:v>
                </c:pt>
                <c:pt idx="31">
                  <c:v>6.4278760968653925</c:v>
                </c:pt>
                <c:pt idx="32">
                  <c:v>7.6604444311897781</c:v>
                </c:pt>
                <c:pt idx="33">
                  <c:v>8.6602540378443837</c:v>
                </c:pt>
                <c:pt idx="34">
                  <c:v>9.3969262078590852</c:v>
                </c:pt>
                <c:pt idx="35">
                  <c:v>9.8480775301220795</c:v>
                </c:pt>
                <c:pt idx="36">
                  <c:v>10</c:v>
                </c:pt>
              </c:numCache>
            </c:numRef>
          </c:xVal>
          <c:yVal>
            <c:numRef>
              <c:f>Graph!$AJ$98:$AJ$134</c:f>
              <c:numCache>
                <c:formatCode>General</c:formatCode>
                <c:ptCount val="37"/>
                <c:pt idx="0">
                  <c:v>0</c:v>
                </c:pt>
                <c:pt idx="1">
                  <c:v>1.7364817766693033</c:v>
                </c:pt>
                <c:pt idx="2">
                  <c:v>3.420201433256687</c:v>
                </c:pt>
                <c:pt idx="3">
                  <c:v>4.9999999999999991</c:v>
                </c:pt>
                <c:pt idx="4">
                  <c:v>6.4278760968653925</c:v>
                </c:pt>
                <c:pt idx="5">
                  <c:v>7.6604444311897799</c:v>
                </c:pt>
                <c:pt idx="6">
                  <c:v>8.6602540378443855</c:v>
                </c:pt>
                <c:pt idx="7">
                  <c:v>9.3969262078590834</c:v>
                </c:pt>
                <c:pt idx="8">
                  <c:v>9.8480775301220795</c:v>
                </c:pt>
                <c:pt idx="9">
                  <c:v>10</c:v>
                </c:pt>
                <c:pt idx="10">
                  <c:v>9.8480775301220795</c:v>
                </c:pt>
                <c:pt idx="11">
                  <c:v>9.3969262078590852</c:v>
                </c:pt>
                <c:pt idx="12">
                  <c:v>8.6602540378443873</c:v>
                </c:pt>
                <c:pt idx="13">
                  <c:v>7.6604444311897799</c:v>
                </c:pt>
                <c:pt idx="14">
                  <c:v>6.4278760968653952</c:v>
                </c:pt>
                <c:pt idx="15">
                  <c:v>4.9999999999999991</c:v>
                </c:pt>
                <c:pt idx="16">
                  <c:v>3.4202014332566888</c:v>
                </c:pt>
                <c:pt idx="17">
                  <c:v>1.7364817766693028</c:v>
                </c:pt>
                <c:pt idx="18">
                  <c:v>1.22514845490862E-15</c:v>
                </c:pt>
                <c:pt idx="19">
                  <c:v>-1.7364817766693048</c:v>
                </c:pt>
                <c:pt idx="20">
                  <c:v>-3.4202014332566866</c:v>
                </c:pt>
                <c:pt idx="21">
                  <c:v>-5.0000000000000009</c:v>
                </c:pt>
                <c:pt idx="22">
                  <c:v>-6.4278760968653925</c:v>
                </c:pt>
                <c:pt idx="23">
                  <c:v>-7.660444431189779</c:v>
                </c:pt>
                <c:pt idx="24">
                  <c:v>-8.6602540378443837</c:v>
                </c:pt>
                <c:pt idx="25">
                  <c:v>-9.3969262078590816</c:v>
                </c:pt>
                <c:pt idx="26">
                  <c:v>-9.8480775301220795</c:v>
                </c:pt>
                <c:pt idx="27">
                  <c:v>-10</c:v>
                </c:pt>
                <c:pt idx="28">
                  <c:v>-9.8480775301220813</c:v>
                </c:pt>
                <c:pt idx="29">
                  <c:v>-9.3969262078590852</c:v>
                </c:pt>
                <c:pt idx="30">
                  <c:v>-8.6602540378443855</c:v>
                </c:pt>
                <c:pt idx="31">
                  <c:v>-7.6604444311897808</c:v>
                </c:pt>
                <c:pt idx="32">
                  <c:v>-6.4278760968653961</c:v>
                </c:pt>
                <c:pt idx="33">
                  <c:v>-5.0000000000000044</c:v>
                </c:pt>
                <c:pt idx="34">
                  <c:v>-3.4202014332566861</c:v>
                </c:pt>
                <c:pt idx="35">
                  <c:v>-1.7364817766693128</c:v>
                </c:pt>
                <c:pt idx="36">
                  <c:v>-2.45029690981724E-15</c:v>
                </c:pt>
              </c:numCache>
            </c:numRef>
          </c:yVal>
          <c:smooth val="1"/>
        </c:ser>
        <c:ser>
          <c:idx val="13"/>
          <c:order val="12"/>
          <c:spPr>
            <a:ln w="19050" cap="rnd">
              <a:solidFill>
                <a:schemeClr val="bg2">
                  <a:lumMod val="90000"/>
                </a:schemeClr>
              </a:solidFill>
              <a:round/>
            </a:ln>
            <a:effectLst/>
          </c:spPr>
          <c:marker>
            <c:symbol val="none"/>
          </c:marker>
          <c:xVal>
            <c:numRef>
              <c:f>Graph!$AO$98:$AO$134</c:f>
              <c:numCache>
                <c:formatCode>General</c:formatCode>
                <c:ptCount val="37"/>
                <c:pt idx="0">
                  <c:v>12</c:v>
                </c:pt>
                <c:pt idx="1">
                  <c:v>11.817693036146496</c:v>
                </c:pt>
                <c:pt idx="2">
                  <c:v>11.276311449430901</c:v>
                </c:pt>
                <c:pt idx="3">
                  <c:v>10.392304845413264</c:v>
                </c:pt>
                <c:pt idx="4">
                  <c:v>9.1925333174277366</c:v>
                </c:pt>
                <c:pt idx="5">
                  <c:v>7.7134513162384728</c:v>
                </c:pt>
                <c:pt idx="6">
                  <c:v>6.0000000000000018</c:v>
                </c:pt>
                <c:pt idx="7">
                  <c:v>4.1042417199080257</c:v>
                </c:pt>
                <c:pt idx="8">
                  <c:v>2.083778132003165</c:v>
                </c:pt>
                <c:pt idx="9">
                  <c:v>7.3508907294517201E-16</c:v>
                </c:pt>
                <c:pt idx="10">
                  <c:v>-2.0837781320031636</c:v>
                </c:pt>
                <c:pt idx="11">
                  <c:v>-4.1042417199080248</c:v>
                </c:pt>
                <c:pt idx="12">
                  <c:v>-5.9999999999999973</c:v>
                </c:pt>
                <c:pt idx="13">
                  <c:v>-7.7134513162384728</c:v>
                </c:pt>
                <c:pt idx="14">
                  <c:v>-9.1925333174277348</c:v>
                </c:pt>
                <c:pt idx="15">
                  <c:v>-10.392304845413264</c:v>
                </c:pt>
                <c:pt idx="16">
                  <c:v>-11.276311449430899</c:v>
                </c:pt>
                <c:pt idx="17">
                  <c:v>-11.817693036146496</c:v>
                </c:pt>
                <c:pt idx="18">
                  <c:v>-12</c:v>
                </c:pt>
                <c:pt idx="19">
                  <c:v>-11.817693036146496</c:v>
                </c:pt>
                <c:pt idx="20">
                  <c:v>-11.276311449430901</c:v>
                </c:pt>
                <c:pt idx="21">
                  <c:v>-10.392304845413264</c:v>
                </c:pt>
                <c:pt idx="22">
                  <c:v>-9.1925333174277366</c:v>
                </c:pt>
                <c:pt idx="23">
                  <c:v>-7.7134513162384737</c:v>
                </c:pt>
                <c:pt idx="24">
                  <c:v>-6.0000000000000053</c:v>
                </c:pt>
                <c:pt idx="25">
                  <c:v>-4.1042417199080328</c:v>
                </c:pt>
                <c:pt idx="26">
                  <c:v>-2.0837781320031641</c:v>
                </c:pt>
                <c:pt idx="27">
                  <c:v>-2.205267218835516E-15</c:v>
                </c:pt>
                <c:pt idx="28">
                  <c:v>2.0837781320031596</c:v>
                </c:pt>
                <c:pt idx="29">
                  <c:v>4.1042417199080177</c:v>
                </c:pt>
                <c:pt idx="30">
                  <c:v>6.0000000000000018</c:v>
                </c:pt>
                <c:pt idx="31">
                  <c:v>7.713451316238471</c:v>
                </c:pt>
                <c:pt idx="32">
                  <c:v>9.1925333174277331</c:v>
                </c:pt>
                <c:pt idx="33">
                  <c:v>10.39230484541326</c:v>
                </c:pt>
                <c:pt idx="34">
                  <c:v>11.276311449430901</c:v>
                </c:pt>
                <c:pt idx="35">
                  <c:v>11.817693036146494</c:v>
                </c:pt>
                <c:pt idx="36">
                  <c:v>12</c:v>
                </c:pt>
              </c:numCache>
            </c:numRef>
          </c:xVal>
          <c:yVal>
            <c:numRef>
              <c:f>Graph!$AP$98:$AP$134</c:f>
              <c:numCache>
                <c:formatCode>General</c:formatCode>
                <c:ptCount val="37"/>
                <c:pt idx="0">
                  <c:v>0</c:v>
                </c:pt>
                <c:pt idx="1">
                  <c:v>2.0837781320031641</c:v>
                </c:pt>
                <c:pt idx="2">
                  <c:v>4.1042417199080248</c:v>
                </c:pt>
                <c:pt idx="3">
                  <c:v>5.9999999999999991</c:v>
                </c:pt>
                <c:pt idx="4">
                  <c:v>7.713451316238471</c:v>
                </c:pt>
                <c:pt idx="5">
                  <c:v>9.1925333174277366</c:v>
                </c:pt>
                <c:pt idx="6">
                  <c:v>10.392304845413264</c:v>
                </c:pt>
                <c:pt idx="7">
                  <c:v>11.276311449430899</c:v>
                </c:pt>
                <c:pt idx="8">
                  <c:v>11.817693036146496</c:v>
                </c:pt>
                <c:pt idx="9">
                  <c:v>12</c:v>
                </c:pt>
                <c:pt idx="10">
                  <c:v>11.817693036146496</c:v>
                </c:pt>
                <c:pt idx="11">
                  <c:v>11.276311449430901</c:v>
                </c:pt>
                <c:pt idx="12">
                  <c:v>10.392304845413264</c:v>
                </c:pt>
                <c:pt idx="13">
                  <c:v>9.1925333174277366</c:v>
                </c:pt>
                <c:pt idx="14">
                  <c:v>7.7134513162384737</c:v>
                </c:pt>
                <c:pt idx="15">
                  <c:v>5.9999999999999991</c:v>
                </c:pt>
                <c:pt idx="16">
                  <c:v>4.1042417199080266</c:v>
                </c:pt>
                <c:pt idx="17">
                  <c:v>2.0837781320031632</c:v>
                </c:pt>
                <c:pt idx="18">
                  <c:v>1.470178145890344E-15</c:v>
                </c:pt>
                <c:pt idx="19">
                  <c:v>-2.0837781320031654</c:v>
                </c:pt>
                <c:pt idx="20">
                  <c:v>-4.1042417199080239</c:v>
                </c:pt>
                <c:pt idx="21">
                  <c:v>-6.0000000000000018</c:v>
                </c:pt>
                <c:pt idx="22">
                  <c:v>-7.713451316238471</c:v>
                </c:pt>
                <c:pt idx="23">
                  <c:v>-9.1925333174277348</c:v>
                </c:pt>
                <c:pt idx="24">
                  <c:v>-10.39230484541326</c:v>
                </c:pt>
                <c:pt idx="25">
                  <c:v>-11.276311449430899</c:v>
                </c:pt>
                <c:pt idx="26">
                  <c:v>-11.817693036146496</c:v>
                </c:pt>
                <c:pt idx="27">
                  <c:v>-12</c:v>
                </c:pt>
                <c:pt idx="28">
                  <c:v>-11.817693036146498</c:v>
                </c:pt>
                <c:pt idx="29">
                  <c:v>-11.276311449430903</c:v>
                </c:pt>
                <c:pt idx="30">
                  <c:v>-10.392304845413264</c:v>
                </c:pt>
                <c:pt idx="31">
                  <c:v>-9.1925333174277384</c:v>
                </c:pt>
                <c:pt idx="32">
                  <c:v>-7.7134513162384746</c:v>
                </c:pt>
                <c:pt idx="33">
                  <c:v>-6.0000000000000053</c:v>
                </c:pt>
                <c:pt idx="34">
                  <c:v>-4.104241719908023</c:v>
                </c:pt>
                <c:pt idx="35">
                  <c:v>-2.0837781320031752</c:v>
                </c:pt>
                <c:pt idx="36">
                  <c:v>-2.940356291780688E-15</c:v>
                </c:pt>
              </c:numCache>
            </c:numRef>
          </c:yVal>
          <c:smooth val="1"/>
        </c:ser>
        <c:ser>
          <c:idx val="14"/>
          <c:order val="13"/>
          <c:spPr>
            <a:ln w="19050" cap="rnd">
              <a:solidFill>
                <a:schemeClr val="bg2">
                  <a:lumMod val="90000"/>
                </a:schemeClr>
              </a:solidFill>
              <a:round/>
            </a:ln>
            <a:effectLst/>
          </c:spPr>
          <c:marker>
            <c:symbol val="none"/>
          </c:marker>
          <c:xVal>
            <c:numRef>
              <c:f>Graph!$AR$98:$AR$134</c:f>
              <c:numCache>
                <c:formatCode>General</c:formatCode>
                <c:ptCount val="37"/>
                <c:pt idx="0">
                  <c:v>13</c:v>
                </c:pt>
                <c:pt idx="1">
                  <c:v>12.802500789158705</c:v>
                </c:pt>
                <c:pt idx="2">
                  <c:v>12.21600407021681</c:v>
                </c:pt>
                <c:pt idx="3">
                  <c:v>11.258330249197703</c:v>
                </c:pt>
                <c:pt idx="4">
                  <c:v>9.9585777605467136</c:v>
                </c:pt>
                <c:pt idx="5">
                  <c:v>8.3562389259250125</c:v>
                </c:pt>
                <c:pt idx="6">
                  <c:v>6.5000000000000018</c:v>
                </c:pt>
                <c:pt idx="7">
                  <c:v>4.446261863233695</c:v>
                </c:pt>
                <c:pt idx="8">
                  <c:v>2.2574263096700955</c:v>
                </c:pt>
                <c:pt idx="9">
                  <c:v>7.9634649569060301E-16</c:v>
                </c:pt>
                <c:pt idx="10">
                  <c:v>-2.2574263096700937</c:v>
                </c:pt>
                <c:pt idx="11">
                  <c:v>-4.4462618632336932</c:v>
                </c:pt>
                <c:pt idx="12">
                  <c:v>-6.4999999999999973</c:v>
                </c:pt>
                <c:pt idx="13">
                  <c:v>-8.3562389259250125</c:v>
                </c:pt>
                <c:pt idx="14">
                  <c:v>-9.9585777605467136</c:v>
                </c:pt>
                <c:pt idx="15">
                  <c:v>-11.258330249197703</c:v>
                </c:pt>
                <c:pt idx="16">
                  <c:v>-12.216004070216808</c:v>
                </c:pt>
                <c:pt idx="17">
                  <c:v>-12.802500789158705</c:v>
                </c:pt>
                <c:pt idx="18">
                  <c:v>-13</c:v>
                </c:pt>
                <c:pt idx="19">
                  <c:v>-12.802500789158705</c:v>
                </c:pt>
                <c:pt idx="20">
                  <c:v>-12.21600407021681</c:v>
                </c:pt>
                <c:pt idx="21">
                  <c:v>-11.258330249197702</c:v>
                </c:pt>
                <c:pt idx="22">
                  <c:v>-9.9585777605467136</c:v>
                </c:pt>
                <c:pt idx="23">
                  <c:v>-8.3562389259250125</c:v>
                </c:pt>
                <c:pt idx="24">
                  <c:v>-6.5000000000000053</c:v>
                </c:pt>
                <c:pt idx="25">
                  <c:v>-4.4462618632337021</c:v>
                </c:pt>
                <c:pt idx="26">
                  <c:v>-2.2574263096700942</c:v>
                </c:pt>
                <c:pt idx="27">
                  <c:v>-2.389039487071809E-15</c:v>
                </c:pt>
                <c:pt idx="28">
                  <c:v>2.2574263096700897</c:v>
                </c:pt>
                <c:pt idx="29">
                  <c:v>4.4462618632336861</c:v>
                </c:pt>
                <c:pt idx="30">
                  <c:v>6.5000000000000018</c:v>
                </c:pt>
                <c:pt idx="31">
                  <c:v>8.3562389259250107</c:v>
                </c:pt>
                <c:pt idx="32">
                  <c:v>9.9585777605467118</c:v>
                </c:pt>
                <c:pt idx="33">
                  <c:v>11.258330249197698</c:v>
                </c:pt>
                <c:pt idx="34">
                  <c:v>12.21600407021681</c:v>
                </c:pt>
                <c:pt idx="35">
                  <c:v>12.802500789158703</c:v>
                </c:pt>
                <c:pt idx="36">
                  <c:v>13</c:v>
                </c:pt>
              </c:numCache>
            </c:numRef>
          </c:xVal>
          <c:yVal>
            <c:numRef>
              <c:f>Graph!$AS$98:$AS$134</c:f>
              <c:numCache>
                <c:formatCode>General</c:formatCode>
                <c:ptCount val="37"/>
                <c:pt idx="0">
                  <c:v>0</c:v>
                </c:pt>
                <c:pt idx="1">
                  <c:v>2.2574263096700942</c:v>
                </c:pt>
                <c:pt idx="2">
                  <c:v>4.4462618632336932</c:v>
                </c:pt>
                <c:pt idx="3">
                  <c:v>6.4999999999999991</c:v>
                </c:pt>
                <c:pt idx="4">
                  <c:v>8.3562389259250107</c:v>
                </c:pt>
                <c:pt idx="5">
                  <c:v>9.9585777605467136</c:v>
                </c:pt>
                <c:pt idx="6">
                  <c:v>11.258330249197702</c:v>
                </c:pt>
                <c:pt idx="7">
                  <c:v>12.216004070216808</c:v>
                </c:pt>
                <c:pt idx="8">
                  <c:v>12.802500789158705</c:v>
                </c:pt>
                <c:pt idx="9">
                  <c:v>13</c:v>
                </c:pt>
                <c:pt idx="10">
                  <c:v>12.802500789158705</c:v>
                </c:pt>
                <c:pt idx="11">
                  <c:v>12.21600407021681</c:v>
                </c:pt>
                <c:pt idx="12">
                  <c:v>11.258330249197703</c:v>
                </c:pt>
                <c:pt idx="13">
                  <c:v>9.9585777605467136</c:v>
                </c:pt>
                <c:pt idx="14">
                  <c:v>8.3562389259250125</c:v>
                </c:pt>
                <c:pt idx="15">
                  <c:v>6.4999999999999991</c:v>
                </c:pt>
                <c:pt idx="16">
                  <c:v>4.4462618632336959</c:v>
                </c:pt>
                <c:pt idx="17">
                  <c:v>2.2574263096700937</c:v>
                </c:pt>
                <c:pt idx="18">
                  <c:v>1.592692991381206E-15</c:v>
                </c:pt>
                <c:pt idx="19">
                  <c:v>-2.2574263096700959</c:v>
                </c:pt>
                <c:pt idx="20">
                  <c:v>-4.4462618632336923</c:v>
                </c:pt>
                <c:pt idx="21">
                  <c:v>-6.5000000000000018</c:v>
                </c:pt>
                <c:pt idx="22">
                  <c:v>-8.3562389259250107</c:v>
                </c:pt>
                <c:pt idx="23">
                  <c:v>-9.9585777605467136</c:v>
                </c:pt>
                <c:pt idx="24">
                  <c:v>-11.258330249197698</c:v>
                </c:pt>
                <c:pt idx="25">
                  <c:v>-12.216004070216806</c:v>
                </c:pt>
                <c:pt idx="26">
                  <c:v>-12.802500789158705</c:v>
                </c:pt>
                <c:pt idx="27">
                  <c:v>-13</c:v>
                </c:pt>
                <c:pt idx="28">
                  <c:v>-12.802500789158707</c:v>
                </c:pt>
                <c:pt idx="29">
                  <c:v>-12.216004070216812</c:v>
                </c:pt>
                <c:pt idx="30">
                  <c:v>-11.258330249197702</c:v>
                </c:pt>
                <c:pt idx="31">
                  <c:v>-9.9585777605467154</c:v>
                </c:pt>
                <c:pt idx="32">
                  <c:v>-8.3562389259250143</c:v>
                </c:pt>
                <c:pt idx="33">
                  <c:v>-6.5000000000000053</c:v>
                </c:pt>
                <c:pt idx="34">
                  <c:v>-4.4462618632336914</c:v>
                </c:pt>
                <c:pt idx="35">
                  <c:v>-2.2574263096701066</c:v>
                </c:pt>
                <c:pt idx="36">
                  <c:v>-3.185385982762412E-15</c:v>
                </c:pt>
              </c:numCache>
            </c:numRef>
          </c:yVal>
          <c:smooth val="1"/>
        </c:ser>
        <c:ser>
          <c:idx val="15"/>
          <c:order val="14"/>
          <c:spPr>
            <a:ln w="19050" cap="rnd">
              <a:solidFill>
                <a:schemeClr val="bg2">
                  <a:lumMod val="90000"/>
                </a:schemeClr>
              </a:solidFill>
              <a:round/>
            </a:ln>
            <a:effectLst/>
          </c:spPr>
          <c:marker>
            <c:symbol val="none"/>
          </c:marker>
          <c:xVal>
            <c:numRef>
              <c:f>Graph!$AU$98:$AU$134</c:f>
              <c:numCache>
                <c:formatCode>General</c:formatCode>
                <c:ptCount val="37"/>
                <c:pt idx="0">
                  <c:v>14</c:v>
                </c:pt>
                <c:pt idx="1">
                  <c:v>13.787308542170912</c:v>
                </c:pt>
                <c:pt idx="2">
                  <c:v>13.155696691002717</c:v>
                </c:pt>
                <c:pt idx="3">
                  <c:v>12.124355652982143</c:v>
                </c:pt>
                <c:pt idx="4">
                  <c:v>10.724622203665692</c:v>
                </c:pt>
                <c:pt idx="5">
                  <c:v>8.9990265356115504</c:v>
                </c:pt>
                <c:pt idx="6">
                  <c:v>7.0000000000000018</c:v>
                </c:pt>
                <c:pt idx="7">
                  <c:v>4.7882820065593634</c:v>
                </c:pt>
                <c:pt idx="8">
                  <c:v>2.4310744873370256</c:v>
                </c:pt>
                <c:pt idx="9">
                  <c:v>8.5760391843603401E-16</c:v>
                </c:pt>
                <c:pt idx="10">
                  <c:v>-2.4310744873370242</c:v>
                </c:pt>
                <c:pt idx="11">
                  <c:v>-4.7882820065593616</c:v>
                </c:pt>
                <c:pt idx="12">
                  <c:v>-6.9999999999999964</c:v>
                </c:pt>
                <c:pt idx="13">
                  <c:v>-8.9990265356115504</c:v>
                </c:pt>
                <c:pt idx="14">
                  <c:v>-10.724622203665691</c:v>
                </c:pt>
                <c:pt idx="15">
                  <c:v>-12.124355652982143</c:v>
                </c:pt>
                <c:pt idx="16">
                  <c:v>-13.155696691002717</c:v>
                </c:pt>
                <c:pt idx="17">
                  <c:v>-13.787308542170912</c:v>
                </c:pt>
                <c:pt idx="18">
                  <c:v>-14</c:v>
                </c:pt>
                <c:pt idx="19">
                  <c:v>-13.787308542170912</c:v>
                </c:pt>
                <c:pt idx="20">
                  <c:v>-13.155696691002717</c:v>
                </c:pt>
                <c:pt idx="21">
                  <c:v>-12.124355652982141</c:v>
                </c:pt>
                <c:pt idx="22">
                  <c:v>-10.724622203665692</c:v>
                </c:pt>
                <c:pt idx="23">
                  <c:v>-8.9990265356115522</c:v>
                </c:pt>
                <c:pt idx="24">
                  <c:v>-7.0000000000000062</c:v>
                </c:pt>
                <c:pt idx="25">
                  <c:v>-4.7882820065593714</c:v>
                </c:pt>
                <c:pt idx="26">
                  <c:v>-2.4310744873370247</c:v>
                </c:pt>
                <c:pt idx="27">
                  <c:v>-2.572811755308102E-15</c:v>
                </c:pt>
                <c:pt idx="28">
                  <c:v>2.4310744873370194</c:v>
                </c:pt>
                <c:pt idx="29">
                  <c:v>4.7882820065593545</c:v>
                </c:pt>
                <c:pt idx="30">
                  <c:v>7.0000000000000018</c:v>
                </c:pt>
                <c:pt idx="31">
                  <c:v>8.9990265356115486</c:v>
                </c:pt>
                <c:pt idx="32">
                  <c:v>10.724622203665689</c:v>
                </c:pt>
                <c:pt idx="33">
                  <c:v>12.124355652982137</c:v>
                </c:pt>
                <c:pt idx="34">
                  <c:v>13.155696691002717</c:v>
                </c:pt>
                <c:pt idx="35">
                  <c:v>13.78730854217091</c:v>
                </c:pt>
                <c:pt idx="36">
                  <c:v>14</c:v>
                </c:pt>
              </c:numCache>
            </c:numRef>
          </c:xVal>
          <c:yVal>
            <c:numRef>
              <c:f>Graph!$AV$98:$AV$134</c:f>
              <c:numCache>
                <c:formatCode>General</c:formatCode>
                <c:ptCount val="37"/>
                <c:pt idx="0">
                  <c:v>0</c:v>
                </c:pt>
                <c:pt idx="1">
                  <c:v>2.4310744873370247</c:v>
                </c:pt>
                <c:pt idx="2">
                  <c:v>4.7882820065593616</c:v>
                </c:pt>
                <c:pt idx="3">
                  <c:v>6.9999999999999991</c:v>
                </c:pt>
                <c:pt idx="4">
                  <c:v>8.9990265356115486</c:v>
                </c:pt>
                <c:pt idx="5">
                  <c:v>10.724622203665692</c:v>
                </c:pt>
                <c:pt idx="6">
                  <c:v>12.124355652982141</c:v>
                </c:pt>
                <c:pt idx="7">
                  <c:v>13.155696691002717</c:v>
                </c:pt>
                <c:pt idx="8">
                  <c:v>13.787308542170912</c:v>
                </c:pt>
                <c:pt idx="9">
                  <c:v>14</c:v>
                </c:pt>
                <c:pt idx="10">
                  <c:v>13.787308542170912</c:v>
                </c:pt>
                <c:pt idx="11">
                  <c:v>13.155696691002717</c:v>
                </c:pt>
                <c:pt idx="12">
                  <c:v>12.124355652982143</c:v>
                </c:pt>
                <c:pt idx="13">
                  <c:v>10.724622203665692</c:v>
                </c:pt>
                <c:pt idx="14">
                  <c:v>8.9990265356115522</c:v>
                </c:pt>
                <c:pt idx="15">
                  <c:v>6.9999999999999991</c:v>
                </c:pt>
                <c:pt idx="16">
                  <c:v>4.7882820065593643</c:v>
                </c:pt>
                <c:pt idx="17">
                  <c:v>2.4310744873370238</c:v>
                </c:pt>
                <c:pt idx="18">
                  <c:v>1.715207836872068E-15</c:v>
                </c:pt>
                <c:pt idx="19">
                  <c:v>-2.4310744873370265</c:v>
                </c:pt>
                <c:pt idx="20">
                  <c:v>-4.7882820065593616</c:v>
                </c:pt>
                <c:pt idx="21">
                  <c:v>-7.0000000000000018</c:v>
                </c:pt>
                <c:pt idx="22">
                  <c:v>-8.9990265356115486</c:v>
                </c:pt>
                <c:pt idx="23">
                  <c:v>-10.724622203665691</c:v>
                </c:pt>
                <c:pt idx="24">
                  <c:v>-12.124355652982137</c:v>
                </c:pt>
                <c:pt idx="25">
                  <c:v>-13.155696691002715</c:v>
                </c:pt>
                <c:pt idx="26">
                  <c:v>-13.787308542170912</c:v>
                </c:pt>
                <c:pt idx="27">
                  <c:v>-14</c:v>
                </c:pt>
                <c:pt idx="28">
                  <c:v>-13.787308542170914</c:v>
                </c:pt>
                <c:pt idx="29">
                  <c:v>-13.155696691002719</c:v>
                </c:pt>
                <c:pt idx="30">
                  <c:v>-12.124355652982141</c:v>
                </c:pt>
                <c:pt idx="31">
                  <c:v>-10.724622203665694</c:v>
                </c:pt>
                <c:pt idx="32">
                  <c:v>-8.999026535611554</c:v>
                </c:pt>
                <c:pt idx="33">
                  <c:v>-7.0000000000000062</c:v>
                </c:pt>
                <c:pt idx="34">
                  <c:v>-4.7882820065593608</c:v>
                </c:pt>
                <c:pt idx="35">
                  <c:v>-2.431074487337038</c:v>
                </c:pt>
                <c:pt idx="36">
                  <c:v>-3.430415673744136E-15</c:v>
                </c:pt>
              </c:numCache>
            </c:numRef>
          </c:yVal>
          <c:smooth val="1"/>
        </c:ser>
        <c:ser>
          <c:idx val="0"/>
          <c:order val="15"/>
          <c:spPr>
            <a:ln w="19050" cap="rnd">
              <a:solidFill>
                <a:schemeClr val="accent1"/>
              </a:solidFill>
              <a:round/>
            </a:ln>
            <a:effectLst/>
          </c:spPr>
          <c:marker>
            <c:symbol val="none"/>
          </c:marker>
          <c:xVal>
            <c:numRef>
              <c:f>Calculations!$C$30:$C$58</c:f>
              <c:numCache>
                <c:formatCode>General</c:formatCode>
                <c:ptCount val="29"/>
                <c:pt idx="0">
                  <c:v>-4.9999800000000008</c:v>
                </c:pt>
                <c:pt idx="1">
                  <c:v>-3.9999810000000009</c:v>
                </c:pt>
                <c:pt idx="2">
                  <c:v>-2.999982000000001</c:v>
                </c:pt>
                <c:pt idx="3">
                  <c:v>-1.999983000000001</c:v>
                </c:pt>
                <c:pt idx="4">
                  <c:v>-0.99998400000000087</c:v>
                </c:pt>
                <c:pt idx="5">
                  <c:v>1.499999999921009E-5</c:v>
                </c:pt>
                <c:pt idx="6">
                  <c:v>1.0000139999999993</c:v>
                </c:pt>
                <c:pt idx="7">
                  <c:v>2.0000129999999992</c:v>
                </c:pt>
                <c:pt idx="8">
                  <c:v>3.000011999999999</c:v>
                </c:pt>
                <c:pt idx="9">
                  <c:v>4.0000109999999989</c:v>
                </c:pt>
                <c:pt idx="10">
                  <c:v>5.0000099999999987</c:v>
                </c:pt>
                <c:pt idx="11">
                  <c:v>5.0000349999999987</c:v>
                </c:pt>
                <c:pt idx="12">
                  <c:v>5.0000599999999986</c:v>
                </c:pt>
                <c:pt idx="13">
                  <c:v>5.0000849999999986</c:v>
                </c:pt>
                <c:pt idx="14">
                  <c:v>5.0001099999999985</c:v>
                </c:pt>
                <c:pt idx="15">
                  <c:v>4.0002099999999983</c:v>
                </c:pt>
                <c:pt idx="16">
                  <c:v>3.0003099999999985</c:v>
                </c:pt>
                <c:pt idx="17">
                  <c:v>2.0004099999999987</c:v>
                </c:pt>
                <c:pt idx="18">
                  <c:v>1.0005099999999989</c:v>
                </c:pt>
                <c:pt idx="19">
                  <c:v>6.0999999999900023E-4</c:v>
                </c:pt>
                <c:pt idx="20">
                  <c:v>-0.9992900000000009</c:v>
                </c:pt>
                <c:pt idx="21">
                  <c:v>-1.9991900000000009</c:v>
                </c:pt>
                <c:pt idx="22">
                  <c:v>-2.9990900000000007</c:v>
                </c:pt>
                <c:pt idx="23">
                  <c:v>-3.9989900000000005</c:v>
                </c:pt>
                <c:pt idx="24">
                  <c:v>-4.9988900000000003</c:v>
                </c:pt>
                <c:pt idx="25">
                  <c:v>-4.9991625000000006</c:v>
                </c:pt>
                <c:pt idx="26">
                  <c:v>-4.999435000000001</c:v>
                </c:pt>
                <c:pt idx="27">
                  <c:v>-4.9997075000000013</c:v>
                </c:pt>
                <c:pt idx="28">
                  <c:v>-4.9999800000000016</c:v>
                </c:pt>
              </c:numCache>
            </c:numRef>
          </c:xVal>
          <c:yVal>
            <c:numRef>
              <c:f>Calculations!$D$30:$D$58</c:f>
              <c:numCache>
                <c:formatCode>General</c:formatCode>
                <c:ptCount val="29"/>
                <c:pt idx="0">
                  <c:v>11.5</c:v>
                </c:pt>
                <c:pt idx="1">
                  <c:v>11.5</c:v>
                </c:pt>
                <c:pt idx="2">
                  <c:v>11.5</c:v>
                </c:pt>
                <c:pt idx="3">
                  <c:v>11.5</c:v>
                </c:pt>
                <c:pt idx="4">
                  <c:v>11.5</c:v>
                </c:pt>
                <c:pt idx="5">
                  <c:v>11.5</c:v>
                </c:pt>
                <c:pt idx="6">
                  <c:v>11.5</c:v>
                </c:pt>
                <c:pt idx="7">
                  <c:v>11.5</c:v>
                </c:pt>
                <c:pt idx="8">
                  <c:v>11.5</c:v>
                </c:pt>
                <c:pt idx="9">
                  <c:v>11.5</c:v>
                </c:pt>
                <c:pt idx="10">
                  <c:v>11.5</c:v>
                </c:pt>
                <c:pt idx="11">
                  <c:v>11.749999999992724</c:v>
                </c:pt>
                <c:pt idx="12">
                  <c:v>11.999999999992724</c:v>
                </c:pt>
                <c:pt idx="13">
                  <c:v>12.249999999992724</c:v>
                </c:pt>
                <c:pt idx="14">
                  <c:v>12.499999999992724</c:v>
                </c:pt>
                <c:pt idx="15">
                  <c:v>12.5</c:v>
                </c:pt>
                <c:pt idx="16">
                  <c:v>12.5</c:v>
                </c:pt>
                <c:pt idx="17">
                  <c:v>12.5</c:v>
                </c:pt>
                <c:pt idx="18">
                  <c:v>12.5</c:v>
                </c:pt>
                <c:pt idx="19">
                  <c:v>12.5</c:v>
                </c:pt>
                <c:pt idx="20">
                  <c:v>12.5</c:v>
                </c:pt>
                <c:pt idx="21">
                  <c:v>12.5</c:v>
                </c:pt>
                <c:pt idx="22">
                  <c:v>12.5</c:v>
                </c:pt>
                <c:pt idx="23">
                  <c:v>12.5</c:v>
                </c:pt>
                <c:pt idx="24">
                  <c:v>12.5</c:v>
                </c:pt>
                <c:pt idx="25">
                  <c:v>12.25</c:v>
                </c:pt>
                <c:pt idx="26">
                  <c:v>11.999999999999091</c:v>
                </c:pt>
                <c:pt idx="27">
                  <c:v>11.749999999999091</c:v>
                </c:pt>
                <c:pt idx="28">
                  <c:v>11.499999999999091</c:v>
                </c:pt>
              </c:numCache>
            </c:numRef>
          </c:yVal>
          <c:smooth val="0"/>
        </c:ser>
        <c:ser>
          <c:idx val="16"/>
          <c:order val="16"/>
          <c:tx>
            <c:strRef>
              <c:f>Graph!$AX$98:$AX$116</c:f>
              <c:strCache>
                <c:ptCount val="19"/>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#VALUE!</c:v>
                </c:pt>
                <c:pt idx="13">
                  <c:v>#VALUE!</c:v>
                </c:pt>
                <c:pt idx="14">
                  <c:v>#VALUE!</c:v>
                </c:pt>
                <c:pt idx="15">
                  <c:v>#VALUE!</c:v>
                </c:pt>
                <c:pt idx="16">
                  <c:v>#VALUE!</c:v>
                </c:pt>
                <c:pt idx="17">
                  <c:v>#VALUE!</c:v>
                </c:pt>
                <c:pt idx="18">
                  <c:v>#VALUE!</c:v>
                </c:pt>
              </c:strCache>
            </c:strRef>
          </c:tx>
          <c:spPr>
            <a:ln w="19050" cap="rnd">
              <a:solidFill>
                <a:srgbClr val="C00000"/>
              </a:solidFill>
              <a:round/>
            </a:ln>
            <a:effectLst/>
          </c:spPr>
          <c:marker>
            <c:symbol val="none"/>
          </c:marker>
          <c:xVal>
            <c:numRef>
              <c:f>Graph!$AX$98:$AX$116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Graph!$AY$98:$AY$116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dLbls>
          <c:showLegendKey val="0"/>
          <c:showVal val="0"/>
          <c:showCatName val="0"/>
          <c:showSerName val="0"/>
          <c:showPercent val="0"/>
          <c:showBubbleSize val="0"/>
        </c:dLbls>
        <c:axId val="261309088"/>
        <c:axId val="261308696"/>
      </c:scatterChart>
      <c:valAx>
        <c:axId val="261309088"/>
        <c:scaling>
          <c:orientation val="minMax"/>
          <c:max val="16"/>
          <c:min val="-1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08696"/>
        <c:crosses val="autoZero"/>
        <c:crossBetween val="midCat"/>
        <c:majorUnit val="2"/>
      </c:valAx>
      <c:valAx>
        <c:axId val="261308696"/>
        <c:scaling>
          <c:orientation val="minMax"/>
          <c:max val="16"/>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1309088"/>
        <c:crossesAt val="-16"/>
        <c:crossBetween val="midCat"/>
        <c:majorUnit val="2"/>
        <c:minorUnit val="2"/>
      </c:valAx>
      <c:spPr>
        <a:noFill/>
        <a:ln>
          <a:noFill/>
        </a:ln>
        <a:effectLst/>
      </c:spPr>
    </c:plotArea>
    <c:plotVisOnly val="1"/>
    <c:dispBlanksAs val="gap"/>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Original Location of Board in Log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solidFill>
                <a:schemeClr val="accent2">
                  <a:lumMod val="50000"/>
                </a:schemeClr>
              </a:solidFill>
              <a:round/>
            </a:ln>
            <a:effectLst/>
          </c:spPr>
          <c:marker>
            <c:symbol val="none"/>
          </c:marker>
          <c:xVal>
            <c:numRef>
              <c:f>Graph!$M$10:$M$46</c:f>
              <c:numCache>
                <c:formatCode>General</c:formatCode>
                <c:ptCount val="37"/>
                <c:pt idx="0">
                  <c:v>15</c:v>
                </c:pt>
                <c:pt idx="1">
                  <c:v>14.772116295183121</c:v>
                </c:pt>
                <c:pt idx="2">
                  <c:v>14.095389311788626</c:v>
                </c:pt>
                <c:pt idx="3">
                  <c:v>12.99038105676658</c:v>
                </c:pt>
                <c:pt idx="4">
                  <c:v>11.490666646784669</c:v>
                </c:pt>
                <c:pt idx="5">
                  <c:v>9.6418141452980901</c:v>
                </c:pt>
                <c:pt idx="6">
                  <c:v>7.5000000000000018</c:v>
                </c:pt>
                <c:pt idx="7">
                  <c:v>5.1303021498850327</c:v>
                </c:pt>
                <c:pt idx="8">
                  <c:v>2.6047226650039561</c:v>
                </c:pt>
                <c:pt idx="9">
                  <c:v>9.1886134118146501E-16</c:v>
                </c:pt>
                <c:pt idx="10">
                  <c:v>-2.6047226650039548</c:v>
                </c:pt>
                <c:pt idx="11">
                  <c:v>-5.130302149885031</c:v>
                </c:pt>
                <c:pt idx="12">
                  <c:v>-7.4999999999999964</c:v>
                </c:pt>
                <c:pt idx="13">
                  <c:v>-9.6418141452980901</c:v>
                </c:pt>
                <c:pt idx="14">
                  <c:v>-11.490666646784668</c:v>
                </c:pt>
                <c:pt idx="15">
                  <c:v>-12.99038105676658</c:v>
                </c:pt>
                <c:pt idx="16">
                  <c:v>-14.095389311788624</c:v>
                </c:pt>
                <c:pt idx="17">
                  <c:v>-14.772116295183121</c:v>
                </c:pt>
                <c:pt idx="18">
                  <c:v>-15</c:v>
                </c:pt>
                <c:pt idx="19">
                  <c:v>-14.772116295183121</c:v>
                </c:pt>
                <c:pt idx="20">
                  <c:v>-14.095389311788626</c:v>
                </c:pt>
                <c:pt idx="21">
                  <c:v>-12.990381056766578</c:v>
                </c:pt>
                <c:pt idx="22">
                  <c:v>-11.490666646784669</c:v>
                </c:pt>
                <c:pt idx="23">
                  <c:v>-9.6418141452980919</c:v>
                </c:pt>
                <c:pt idx="24">
                  <c:v>-7.5000000000000071</c:v>
                </c:pt>
                <c:pt idx="25">
                  <c:v>-5.1303021498850407</c:v>
                </c:pt>
                <c:pt idx="26">
                  <c:v>-2.6047226650039548</c:v>
                </c:pt>
                <c:pt idx="27">
                  <c:v>-2.756584023544395E-15</c:v>
                </c:pt>
                <c:pt idx="28">
                  <c:v>2.6047226650039494</c:v>
                </c:pt>
                <c:pt idx="29">
                  <c:v>5.1303021498850221</c:v>
                </c:pt>
                <c:pt idx="30">
                  <c:v>7.5000000000000018</c:v>
                </c:pt>
                <c:pt idx="31">
                  <c:v>9.6418141452980883</c:v>
                </c:pt>
                <c:pt idx="32">
                  <c:v>11.490666646784668</c:v>
                </c:pt>
                <c:pt idx="33">
                  <c:v>12.990381056766577</c:v>
                </c:pt>
                <c:pt idx="34">
                  <c:v>14.095389311788626</c:v>
                </c:pt>
                <c:pt idx="35">
                  <c:v>14.772116295183119</c:v>
                </c:pt>
                <c:pt idx="36">
                  <c:v>15</c:v>
                </c:pt>
              </c:numCache>
            </c:numRef>
          </c:xVal>
          <c:yVal>
            <c:numRef>
              <c:f>Graph!$N$10:$N$46</c:f>
              <c:numCache>
                <c:formatCode>General</c:formatCode>
                <c:ptCount val="37"/>
                <c:pt idx="0">
                  <c:v>0</c:v>
                </c:pt>
                <c:pt idx="1">
                  <c:v>2.6047226650039548</c:v>
                </c:pt>
                <c:pt idx="2">
                  <c:v>5.130302149885031</c:v>
                </c:pt>
                <c:pt idx="3">
                  <c:v>7.4999999999999991</c:v>
                </c:pt>
                <c:pt idx="4">
                  <c:v>9.6418141452980883</c:v>
                </c:pt>
                <c:pt idx="5">
                  <c:v>11.490666646784669</c:v>
                </c:pt>
                <c:pt idx="6">
                  <c:v>12.990381056766578</c:v>
                </c:pt>
                <c:pt idx="7">
                  <c:v>14.095389311788624</c:v>
                </c:pt>
                <c:pt idx="8">
                  <c:v>14.772116295183121</c:v>
                </c:pt>
                <c:pt idx="9">
                  <c:v>15</c:v>
                </c:pt>
                <c:pt idx="10">
                  <c:v>14.772116295183121</c:v>
                </c:pt>
                <c:pt idx="11">
                  <c:v>14.095389311788626</c:v>
                </c:pt>
                <c:pt idx="12">
                  <c:v>12.99038105676658</c:v>
                </c:pt>
                <c:pt idx="13">
                  <c:v>11.490666646784669</c:v>
                </c:pt>
                <c:pt idx="14">
                  <c:v>9.6418141452980919</c:v>
                </c:pt>
                <c:pt idx="15">
                  <c:v>7.4999999999999991</c:v>
                </c:pt>
                <c:pt idx="16">
                  <c:v>5.1303021498850327</c:v>
                </c:pt>
                <c:pt idx="17">
                  <c:v>2.6047226650039543</c:v>
                </c:pt>
                <c:pt idx="18">
                  <c:v>1.83772268236293E-15</c:v>
                </c:pt>
                <c:pt idx="19">
                  <c:v>-2.604722665003957</c:v>
                </c:pt>
                <c:pt idx="20">
                  <c:v>-5.1303021498850301</c:v>
                </c:pt>
                <c:pt idx="21">
                  <c:v>-7.5000000000000018</c:v>
                </c:pt>
                <c:pt idx="22">
                  <c:v>-9.6418141452980883</c:v>
                </c:pt>
                <c:pt idx="23">
                  <c:v>-11.490666646784668</c:v>
                </c:pt>
                <c:pt idx="24">
                  <c:v>-12.990381056766577</c:v>
                </c:pt>
                <c:pt idx="25">
                  <c:v>-14.095389311788622</c:v>
                </c:pt>
                <c:pt idx="26">
                  <c:v>-14.772116295183121</c:v>
                </c:pt>
                <c:pt idx="27">
                  <c:v>-15</c:v>
                </c:pt>
                <c:pt idx="28">
                  <c:v>-14.772116295183121</c:v>
                </c:pt>
                <c:pt idx="29">
                  <c:v>-14.095389311788628</c:v>
                </c:pt>
                <c:pt idx="30">
                  <c:v>-12.990381056766578</c:v>
                </c:pt>
                <c:pt idx="31">
                  <c:v>-11.490666646784671</c:v>
                </c:pt>
                <c:pt idx="32">
                  <c:v>-9.6418141452980937</c:v>
                </c:pt>
                <c:pt idx="33">
                  <c:v>-7.5000000000000071</c:v>
                </c:pt>
                <c:pt idx="34">
                  <c:v>-5.1303021498850292</c:v>
                </c:pt>
                <c:pt idx="35">
                  <c:v>-2.604722665003969</c:v>
                </c:pt>
                <c:pt idx="36">
                  <c:v>-3.67544536472586E-15</c:v>
                </c:pt>
              </c:numCache>
            </c:numRef>
          </c:yVal>
          <c:smooth val="1"/>
        </c:ser>
        <c:ser>
          <c:idx val="2"/>
          <c:order val="1"/>
          <c:spPr>
            <a:ln w="19050" cap="rnd">
              <a:solidFill>
                <a:schemeClr val="bg2">
                  <a:lumMod val="90000"/>
                </a:schemeClr>
              </a:solidFill>
              <a:round/>
            </a:ln>
            <a:effectLst/>
          </c:spPr>
          <c:marker>
            <c:symbol val="none"/>
          </c:marker>
          <c:xVal>
            <c:numRef>
              <c:f>Graph!$Z$98:$Z$134</c:f>
              <c:numCache>
                <c:formatCode>General</c:formatCode>
                <c:ptCount val="37"/>
                <c:pt idx="0">
                  <c:v>7</c:v>
                </c:pt>
                <c:pt idx="1">
                  <c:v>6.893654271085456</c:v>
                </c:pt>
                <c:pt idx="2">
                  <c:v>6.5778483455013586</c:v>
                </c:pt>
                <c:pt idx="3">
                  <c:v>6.0621778264910713</c:v>
                </c:pt>
                <c:pt idx="4">
                  <c:v>5.3623111018328462</c:v>
                </c:pt>
                <c:pt idx="5">
                  <c:v>4.4995132678057752</c:v>
                </c:pt>
                <c:pt idx="6">
                  <c:v>3.5000000000000009</c:v>
                </c:pt>
                <c:pt idx="7">
                  <c:v>2.3941410032796817</c:v>
                </c:pt>
                <c:pt idx="8">
                  <c:v>1.2155372436685128</c:v>
                </c:pt>
                <c:pt idx="9">
                  <c:v>4.28801959218017E-16</c:v>
                </c:pt>
                <c:pt idx="10">
                  <c:v>-1.2155372436685121</c:v>
                </c:pt>
                <c:pt idx="11">
                  <c:v>-2.3941410032796808</c:v>
                </c:pt>
                <c:pt idx="12">
                  <c:v>-3.4999999999999982</c:v>
                </c:pt>
                <c:pt idx="13">
                  <c:v>-4.4995132678057752</c:v>
                </c:pt>
                <c:pt idx="14">
                  <c:v>-5.3623111018328453</c:v>
                </c:pt>
                <c:pt idx="15">
                  <c:v>-6.0621778264910713</c:v>
                </c:pt>
                <c:pt idx="16">
                  <c:v>-6.5778483455013586</c:v>
                </c:pt>
                <c:pt idx="17">
                  <c:v>-6.893654271085456</c:v>
                </c:pt>
                <c:pt idx="18">
                  <c:v>-7</c:v>
                </c:pt>
                <c:pt idx="19">
                  <c:v>-6.893654271085456</c:v>
                </c:pt>
                <c:pt idx="20">
                  <c:v>-6.5778483455013586</c:v>
                </c:pt>
                <c:pt idx="21">
                  <c:v>-6.0621778264910704</c:v>
                </c:pt>
                <c:pt idx="22">
                  <c:v>-5.3623111018328462</c:v>
                </c:pt>
                <c:pt idx="23">
                  <c:v>-4.4995132678057761</c:v>
                </c:pt>
                <c:pt idx="24">
                  <c:v>-3.5000000000000031</c:v>
                </c:pt>
                <c:pt idx="25">
                  <c:v>-2.3941410032796857</c:v>
                </c:pt>
                <c:pt idx="26">
                  <c:v>-1.2155372436685123</c:v>
                </c:pt>
                <c:pt idx="27">
                  <c:v>-1.286405877654051E-15</c:v>
                </c:pt>
                <c:pt idx="28">
                  <c:v>1.2155372436685097</c:v>
                </c:pt>
                <c:pt idx="29">
                  <c:v>2.3941410032796773</c:v>
                </c:pt>
                <c:pt idx="30">
                  <c:v>3.5000000000000009</c:v>
                </c:pt>
                <c:pt idx="31">
                  <c:v>4.4995132678057743</c:v>
                </c:pt>
                <c:pt idx="32">
                  <c:v>5.3623111018328444</c:v>
                </c:pt>
                <c:pt idx="33">
                  <c:v>6.0621778264910686</c:v>
                </c:pt>
                <c:pt idx="34">
                  <c:v>6.5778483455013586</c:v>
                </c:pt>
                <c:pt idx="35">
                  <c:v>6.8936542710854551</c:v>
                </c:pt>
                <c:pt idx="36">
                  <c:v>7</c:v>
                </c:pt>
              </c:numCache>
            </c:numRef>
          </c:xVal>
          <c:yVal>
            <c:numRef>
              <c:f>Graph!$AA$98:$AA$134</c:f>
              <c:numCache>
                <c:formatCode>General</c:formatCode>
                <c:ptCount val="37"/>
                <c:pt idx="0">
                  <c:v>0</c:v>
                </c:pt>
                <c:pt idx="1">
                  <c:v>1.2155372436685123</c:v>
                </c:pt>
                <c:pt idx="2">
                  <c:v>2.3941410032796808</c:v>
                </c:pt>
                <c:pt idx="3">
                  <c:v>3.4999999999999996</c:v>
                </c:pt>
                <c:pt idx="4">
                  <c:v>4.4995132678057743</c:v>
                </c:pt>
                <c:pt idx="5">
                  <c:v>5.3623111018328462</c:v>
                </c:pt>
                <c:pt idx="6">
                  <c:v>6.0621778264910704</c:v>
                </c:pt>
                <c:pt idx="7">
                  <c:v>6.5778483455013586</c:v>
                </c:pt>
                <c:pt idx="8">
                  <c:v>6.893654271085456</c:v>
                </c:pt>
                <c:pt idx="9">
                  <c:v>7</c:v>
                </c:pt>
                <c:pt idx="10">
                  <c:v>6.893654271085456</c:v>
                </c:pt>
                <c:pt idx="11">
                  <c:v>6.5778483455013586</c:v>
                </c:pt>
                <c:pt idx="12">
                  <c:v>6.0621778264910713</c:v>
                </c:pt>
                <c:pt idx="13">
                  <c:v>5.3623111018328462</c:v>
                </c:pt>
                <c:pt idx="14">
                  <c:v>4.4995132678057761</c:v>
                </c:pt>
                <c:pt idx="15">
                  <c:v>3.4999999999999996</c:v>
                </c:pt>
                <c:pt idx="16">
                  <c:v>2.3941410032796822</c:v>
                </c:pt>
                <c:pt idx="17">
                  <c:v>1.2155372436685119</c:v>
                </c:pt>
                <c:pt idx="18">
                  <c:v>8.5760391843603401E-16</c:v>
                </c:pt>
                <c:pt idx="19">
                  <c:v>-1.2155372436685132</c:v>
                </c:pt>
                <c:pt idx="20">
                  <c:v>-2.3941410032796808</c:v>
                </c:pt>
                <c:pt idx="21">
                  <c:v>-3.5000000000000009</c:v>
                </c:pt>
                <c:pt idx="22">
                  <c:v>-4.4995132678057743</c:v>
                </c:pt>
                <c:pt idx="23">
                  <c:v>-5.3623111018328453</c:v>
                </c:pt>
                <c:pt idx="24">
                  <c:v>-6.0621778264910686</c:v>
                </c:pt>
                <c:pt idx="25">
                  <c:v>-6.5778483455013577</c:v>
                </c:pt>
                <c:pt idx="26">
                  <c:v>-6.893654271085456</c:v>
                </c:pt>
                <c:pt idx="27">
                  <c:v>-7</c:v>
                </c:pt>
                <c:pt idx="28">
                  <c:v>-6.8936542710854569</c:v>
                </c:pt>
                <c:pt idx="29">
                  <c:v>-6.5778483455013594</c:v>
                </c:pt>
                <c:pt idx="30">
                  <c:v>-6.0621778264910704</c:v>
                </c:pt>
                <c:pt idx="31">
                  <c:v>-5.3623111018328471</c:v>
                </c:pt>
                <c:pt idx="32">
                  <c:v>-4.499513267805777</c:v>
                </c:pt>
                <c:pt idx="33">
                  <c:v>-3.5000000000000031</c:v>
                </c:pt>
                <c:pt idx="34">
                  <c:v>-2.3941410032796804</c:v>
                </c:pt>
                <c:pt idx="35">
                  <c:v>-1.215537243668519</c:v>
                </c:pt>
                <c:pt idx="36">
                  <c:v>-1.715207836872068E-15</c:v>
                </c:pt>
              </c:numCache>
            </c:numRef>
          </c:yVal>
          <c:smooth val="1"/>
        </c:ser>
        <c:ser>
          <c:idx val="3"/>
          <c:order val="2"/>
          <c:spPr>
            <a:ln w="19050" cap="rnd">
              <a:solidFill>
                <a:schemeClr val="bg2">
                  <a:lumMod val="90000"/>
                </a:schemeClr>
              </a:solidFill>
              <a:round/>
            </a:ln>
            <a:effectLst/>
          </c:spPr>
          <c:marker>
            <c:symbol val="none"/>
          </c:marker>
          <c:xVal>
            <c:numRef>
              <c:f>Graph!$AF$98:$AF$134</c:f>
              <c:numCache>
                <c:formatCode>General</c:formatCode>
                <c:ptCount val="37"/>
                <c:pt idx="0">
                  <c:v>9</c:v>
                </c:pt>
                <c:pt idx="1">
                  <c:v>8.8632697771098723</c:v>
                </c:pt>
                <c:pt idx="2">
                  <c:v>8.4572335870731763</c:v>
                </c:pt>
                <c:pt idx="3">
                  <c:v>7.794228634059948</c:v>
                </c:pt>
                <c:pt idx="4">
                  <c:v>6.894399988070802</c:v>
                </c:pt>
                <c:pt idx="5">
                  <c:v>5.7850884871788546</c:v>
                </c:pt>
                <c:pt idx="6">
                  <c:v>4.5000000000000009</c:v>
                </c:pt>
                <c:pt idx="7">
                  <c:v>3.0781812899310195</c:v>
                </c:pt>
                <c:pt idx="8">
                  <c:v>1.5628335990023738</c:v>
                </c:pt>
                <c:pt idx="9">
                  <c:v>5.51316804708879E-16</c:v>
                </c:pt>
                <c:pt idx="10">
                  <c:v>-1.5628335990023727</c:v>
                </c:pt>
                <c:pt idx="11">
                  <c:v>-3.0781812899310186</c:v>
                </c:pt>
                <c:pt idx="12">
                  <c:v>-4.4999999999999982</c:v>
                </c:pt>
                <c:pt idx="13">
                  <c:v>-5.7850884871788546</c:v>
                </c:pt>
                <c:pt idx="14">
                  <c:v>-6.8943999880708011</c:v>
                </c:pt>
                <c:pt idx="15">
                  <c:v>-7.794228634059948</c:v>
                </c:pt>
                <c:pt idx="16">
                  <c:v>-8.4572335870731745</c:v>
                </c:pt>
                <c:pt idx="17">
                  <c:v>-8.8632697771098723</c:v>
                </c:pt>
                <c:pt idx="18">
                  <c:v>-9</c:v>
                </c:pt>
                <c:pt idx="19">
                  <c:v>-8.8632697771098723</c:v>
                </c:pt>
                <c:pt idx="20">
                  <c:v>-8.4572335870731763</c:v>
                </c:pt>
                <c:pt idx="21">
                  <c:v>-7.7942286340599471</c:v>
                </c:pt>
                <c:pt idx="22">
                  <c:v>-6.894399988070802</c:v>
                </c:pt>
                <c:pt idx="23">
                  <c:v>-5.7850884871788555</c:v>
                </c:pt>
                <c:pt idx="24">
                  <c:v>-4.5000000000000036</c:v>
                </c:pt>
                <c:pt idx="25">
                  <c:v>-3.0781812899310244</c:v>
                </c:pt>
                <c:pt idx="26">
                  <c:v>-1.562833599002373</c:v>
                </c:pt>
                <c:pt idx="27">
                  <c:v>-1.653950414126637E-15</c:v>
                </c:pt>
                <c:pt idx="28">
                  <c:v>1.5628335990023698</c:v>
                </c:pt>
                <c:pt idx="29">
                  <c:v>3.0781812899310133</c:v>
                </c:pt>
                <c:pt idx="30">
                  <c:v>4.5000000000000009</c:v>
                </c:pt>
                <c:pt idx="31">
                  <c:v>5.7850884871788537</c:v>
                </c:pt>
                <c:pt idx="32">
                  <c:v>6.8943999880708002</c:v>
                </c:pt>
                <c:pt idx="33">
                  <c:v>7.7942286340599454</c:v>
                </c:pt>
                <c:pt idx="34">
                  <c:v>8.4572335870731763</c:v>
                </c:pt>
                <c:pt idx="35">
                  <c:v>8.8632697771098705</c:v>
                </c:pt>
                <c:pt idx="36">
                  <c:v>9</c:v>
                </c:pt>
              </c:numCache>
            </c:numRef>
          </c:xVal>
          <c:yVal>
            <c:numRef>
              <c:f>Graph!$AG$98:$AG$134</c:f>
              <c:numCache>
                <c:formatCode>General</c:formatCode>
                <c:ptCount val="37"/>
                <c:pt idx="0">
                  <c:v>0</c:v>
                </c:pt>
                <c:pt idx="1">
                  <c:v>1.562833599002373</c:v>
                </c:pt>
                <c:pt idx="2">
                  <c:v>3.0781812899310186</c:v>
                </c:pt>
                <c:pt idx="3">
                  <c:v>4.4999999999999991</c:v>
                </c:pt>
                <c:pt idx="4">
                  <c:v>5.7850884871788537</c:v>
                </c:pt>
                <c:pt idx="5">
                  <c:v>6.894399988070802</c:v>
                </c:pt>
                <c:pt idx="6">
                  <c:v>7.7942286340599471</c:v>
                </c:pt>
                <c:pt idx="7">
                  <c:v>8.4572335870731745</c:v>
                </c:pt>
                <c:pt idx="8">
                  <c:v>8.8632697771098723</c:v>
                </c:pt>
                <c:pt idx="9">
                  <c:v>9</c:v>
                </c:pt>
                <c:pt idx="10">
                  <c:v>8.8632697771098723</c:v>
                </c:pt>
                <c:pt idx="11">
                  <c:v>8.4572335870731763</c:v>
                </c:pt>
                <c:pt idx="12">
                  <c:v>7.794228634059948</c:v>
                </c:pt>
                <c:pt idx="13">
                  <c:v>6.894399988070802</c:v>
                </c:pt>
                <c:pt idx="14">
                  <c:v>5.7850884871788555</c:v>
                </c:pt>
                <c:pt idx="15">
                  <c:v>4.4999999999999991</c:v>
                </c:pt>
                <c:pt idx="16">
                  <c:v>3.0781812899310199</c:v>
                </c:pt>
                <c:pt idx="17">
                  <c:v>1.5628335990023725</c:v>
                </c:pt>
                <c:pt idx="18">
                  <c:v>1.102633609417758E-15</c:v>
                </c:pt>
                <c:pt idx="19">
                  <c:v>-1.5628335990023743</c:v>
                </c:pt>
                <c:pt idx="20">
                  <c:v>-3.0781812899310177</c:v>
                </c:pt>
                <c:pt idx="21">
                  <c:v>-4.5000000000000009</c:v>
                </c:pt>
                <c:pt idx="22">
                  <c:v>-5.7850884871788537</c:v>
                </c:pt>
                <c:pt idx="23">
                  <c:v>-6.8943999880708011</c:v>
                </c:pt>
                <c:pt idx="24">
                  <c:v>-7.7942286340599454</c:v>
                </c:pt>
                <c:pt idx="25">
                  <c:v>-8.4572335870731745</c:v>
                </c:pt>
                <c:pt idx="26">
                  <c:v>-8.8632697771098723</c:v>
                </c:pt>
                <c:pt idx="27">
                  <c:v>-9</c:v>
                </c:pt>
                <c:pt idx="28">
                  <c:v>-8.8632697771098741</c:v>
                </c:pt>
                <c:pt idx="29">
                  <c:v>-8.4572335870731763</c:v>
                </c:pt>
                <c:pt idx="30">
                  <c:v>-7.7942286340599471</c:v>
                </c:pt>
                <c:pt idx="31">
                  <c:v>-6.8943999880708029</c:v>
                </c:pt>
                <c:pt idx="32">
                  <c:v>-5.7850884871788564</c:v>
                </c:pt>
                <c:pt idx="33">
                  <c:v>-4.5000000000000036</c:v>
                </c:pt>
                <c:pt idx="34">
                  <c:v>-3.0781812899310173</c:v>
                </c:pt>
                <c:pt idx="35">
                  <c:v>-1.5628335990023814</c:v>
                </c:pt>
                <c:pt idx="36">
                  <c:v>-2.205267218835516E-15</c:v>
                </c:pt>
              </c:numCache>
            </c:numRef>
          </c:yVal>
          <c:smooth val="1"/>
        </c:ser>
        <c:ser>
          <c:idx val="4"/>
          <c:order val="3"/>
          <c:spPr>
            <a:ln w="19050" cap="rnd">
              <a:solidFill>
                <a:schemeClr val="bg2">
                  <a:lumMod val="90000"/>
                </a:schemeClr>
              </a:solidFill>
              <a:round/>
            </a:ln>
            <a:effectLst/>
          </c:spPr>
          <c:marker>
            <c:symbol val="none"/>
          </c:marker>
          <c:xVal>
            <c:numRef>
              <c:f>Graph!$H$98:$H$134</c:f>
              <c:numCache>
                <c:formatCode>General</c:formatCode>
                <c:ptCount val="37"/>
                <c:pt idx="0">
                  <c:v>1</c:v>
                </c:pt>
                <c:pt idx="1">
                  <c:v>0.98480775301220802</c:v>
                </c:pt>
                <c:pt idx="2">
                  <c:v>0.93969262078590843</c:v>
                </c:pt>
                <c:pt idx="3">
                  <c:v>0.86602540378443871</c:v>
                </c:pt>
                <c:pt idx="4">
                  <c:v>0.76604444311897801</c:v>
                </c:pt>
                <c:pt idx="5">
                  <c:v>0.64278760968653936</c:v>
                </c:pt>
                <c:pt idx="6">
                  <c:v>0.50000000000000011</c:v>
                </c:pt>
                <c:pt idx="7">
                  <c:v>0.34202014332566882</c:v>
                </c:pt>
                <c:pt idx="8">
                  <c:v>0.17364817766693041</c:v>
                </c:pt>
                <c:pt idx="9">
                  <c:v>6.1257422745431001E-17</c:v>
                </c:pt>
                <c:pt idx="10">
                  <c:v>-0.1736481776669303</c:v>
                </c:pt>
                <c:pt idx="11">
                  <c:v>-0.34202014332566871</c:v>
                </c:pt>
                <c:pt idx="12">
                  <c:v>-0.49999999999999978</c:v>
                </c:pt>
                <c:pt idx="13">
                  <c:v>-0.64278760968653936</c:v>
                </c:pt>
                <c:pt idx="14">
                  <c:v>-0.7660444431189779</c:v>
                </c:pt>
                <c:pt idx="15">
                  <c:v>-0.86602540378443871</c:v>
                </c:pt>
                <c:pt idx="16">
                  <c:v>-0.93969262078590832</c:v>
                </c:pt>
                <c:pt idx="17">
                  <c:v>-0.98480775301220802</c:v>
                </c:pt>
                <c:pt idx="18">
                  <c:v>-1</c:v>
                </c:pt>
                <c:pt idx="19">
                  <c:v>-0.98480775301220802</c:v>
                </c:pt>
                <c:pt idx="20">
                  <c:v>-0.93969262078590843</c:v>
                </c:pt>
                <c:pt idx="21">
                  <c:v>-0.8660254037844386</c:v>
                </c:pt>
                <c:pt idx="22">
                  <c:v>-0.76604444311897801</c:v>
                </c:pt>
                <c:pt idx="23">
                  <c:v>-0.64278760968653947</c:v>
                </c:pt>
                <c:pt idx="24">
                  <c:v>-0.50000000000000044</c:v>
                </c:pt>
                <c:pt idx="25">
                  <c:v>-0.34202014332566938</c:v>
                </c:pt>
                <c:pt idx="26">
                  <c:v>-0.17364817766693033</c:v>
                </c:pt>
                <c:pt idx="27">
                  <c:v>-1.83772268236293E-16</c:v>
                </c:pt>
                <c:pt idx="28">
                  <c:v>0.17364817766692997</c:v>
                </c:pt>
                <c:pt idx="29">
                  <c:v>0.34202014332566816</c:v>
                </c:pt>
                <c:pt idx="30">
                  <c:v>0.50000000000000011</c:v>
                </c:pt>
                <c:pt idx="31">
                  <c:v>0.64278760968653925</c:v>
                </c:pt>
                <c:pt idx="32">
                  <c:v>0.76604444311897779</c:v>
                </c:pt>
                <c:pt idx="33">
                  <c:v>0.86602540378443837</c:v>
                </c:pt>
                <c:pt idx="34">
                  <c:v>0.93969262078590843</c:v>
                </c:pt>
                <c:pt idx="35">
                  <c:v>0.98480775301220791</c:v>
                </c:pt>
                <c:pt idx="36">
                  <c:v>1</c:v>
                </c:pt>
              </c:numCache>
            </c:numRef>
          </c:xVal>
          <c:yVal>
            <c:numRef>
              <c:f>Graph!$I$98:$I$134</c:f>
              <c:numCache>
                <c:formatCode>General</c:formatCode>
                <c:ptCount val="37"/>
                <c:pt idx="0">
                  <c:v>0</c:v>
                </c:pt>
                <c:pt idx="1">
                  <c:v>0.17364817766693033</c:v>
                </c:pt>
                <c:pt idx="2">
                  <c:v>0.34202014332566871</c:v>
                </c:pt>
                <c:pt idx="3">
                  <c:v>0.49999999999999994</c:v>
                </c:pt>
                <c:pt idx="4">
                  <c:v>0.64278760968653925</c:v>
                </c:pt>
                <c:pt idx="5">
                  <c:v>0.76604444311897801</c:v>
                </c:pt>
                <c:pt idx="6">
                  <c:v>0.8660254037844386</c:v>
                </c:pt>
                <c:pt idx="7">
                  <c:v>0.93969262078590832</c:v>
                </c:pt>
                <c:pt idx="8">
                  <c:v>0.98480775301220802</c:v>
                </c:pt>
                <c:pt idx="9">
                  <c:v>1</c:v>
                </c:pt>
                <c:pt idx="10">
                  <c:v>0.98480775301220802</c:v>
                </c:pt>
                <c:pt idx="11">
                  <c:v>0.93969262078590843</c:v>
                </c:pt>
                <c:pt idx="12">
                  <c:v>0.86602540378443871</c:v>
                </c:pt>
                <c:pt idx="13">
                  <c:v>0.76604444311897801</c:v>
                </c:pt>
                <c:pt idx="14">
                  <c:v>0.64278760968653947</c:v>
                </c:pt>
                <c:pt idx="15">
                  <c:v>0.49999999999999994</c:v>
                </c:pt>
                <c:pt idx="16">
                  <c:v>0.34202014332566888</c:v>
                </c:pt>
                <c:pt idx="17">
                  <c:v>0.17364817766693028</c:v>
                </c:pt>
                <c:pt idx="18">
                  <c:v>1.22514845490862E-16</c:v>
                </c:pt>
                <c:pt idx="19">
                  <c:v>-0.17364817766693047</c:v>
                </c:pt>
                <c:pt idx="20">
                  <c:v>-0.34202014332566866</c:v>
                </c:pt>
                <c:pt idx="21">
                  <c:v>-0.50000000000000011</c:v>
                </c:pt>
                <c:pt idx="22">
                  <c:v>-0.64278760968653925</c:v>
                </c:pt>
                <c:pt idx="23">
                  <c:v>-0.7660444431189779</c:v>
                </c:pt>
                <c:pt idx="24">
                  <c:v>-0.86602540378443837</c:v>
                </c:pt>
                <c:pt idx="25">
                  <c:v>-0.93969262078590821</c:v>
                </c:pt>
                <c:pt idx="26">
                  <c:v>-0.98480775301220802</c:v>
                </c:pt>
                <c:pt idx="27">
                  <c:v>-1</c:v>
                </c:pt>
                <c:pt idx="28">
                  <c:v>-0.98480775301220813</c:v>
                </c:pt>
                <c:pt idx="29">
                  <c:v>-0.93969262078590854</c:v>
                </c:pt>
                <c:pt idx="30">
                  <c:v>-0.8660254037844386</c:v>
                </c:pt>
                <c:pt idx="31">
                  <c:v>-0.76604444311897812</c:v>
                </c:pt>
                <c:pt idx="32">
                  <c:v>-0.64278760968653958</c:v>
                </c:pt>
                <c:pt idx="33">
                  <c:v>-0.50000000000000044</c:v>
                </c:pt>
                <c:pt idx="34">
                  <c:v>-0.3420201433256686</c:v>
                </c:pt>
                <c:pt idx="35">
                  <c:v>-0.17364817766693127</c:v>
                </c:pt>
                <c:pt idx="36">
                  <c:v>-2.45029690981724E-16</c:v>
                </c:pt>
              </c:numCache>
            </c:numRef>
          </c:yVal>
          <c:smooth val="1"/>
        </c:ser>
        <c:ser>
          <c:idx val="5"/>
          <c:order val="4"/>
          <c:spPr>
            <a:ln w="19050" cap="rnd">
              <a:solidFill>
                <a:schemeClr val="bg2">
                  <a:lumMod val="90000"/>
                </a:schemeClr>
              </a:solidFill>
              <a:round/>
            </a:ln>
            <a:effectLst/>
          </c:spPr>
          <c:marker>
            <c:symbol val="none"/>
          </c:marker>
          <c:xVal>
            <c:numRef>
              <c:f>Graph!$K$98:$K$134</c:f>
              <c:numCache>
                <c:formatCode>General</c:formatCode>
                <c:ptCount val="37"/>
                <c:pt idx="0">
                  <c:v>2</c:v>
                </c:pt>
                <c:pt idx="1">
                  <c:v>1.969615506024416</c:v>
                </c:pt>
                <c:pt idx="2">
                  <c:v>1.8793852415718169</c:v>
                </c:pt>
                <c:pt idx="3">
                  <c:v>1.7320508075688774</c:v>
                </c:pt>
                <c:pt idx="4">
                  <c:v>1.532088886237956</c:v>
                </c:pt>
                <c:pt idx="5">
                  <c:v>1.2855752193730787</c:v>
                </c:pt>
                <c:pt idx="6">
                  <c:v>1.0000000000000002</c:v>
                </c:pt>
                <c:pt idx="7">
                  <c:v>0.68404028665133765</c:v>
                </c:pt>
                <c:pt idx="8">
                  <c:v>0.34729635533386083</c:v>
                </c:pt>
                <c:pt idx="9">
                  <c:v>1.22514845490862E-16</c:v>
                </c:pt>
                <c:pt idx="10">
                  <c:v>-0.34729635533386061</c:v>
                </c:pt>
                <c:pt idx="11">
                  <c:v>-0.68404028665133743</c:v>
                </c:pt>
                <c:pt idx="12">
                  <c:v>-0.99999999999999956</c:v>
                </c:pt>
                <c:pt idx="13">
                  <c:v>-1.2855752193730787</c:v>
                </c:pt>
                <c:pt idx="14">
                  <c:v>-1.5320888862379558</c:v>
                </c:pt>
                <c:pt idx="15">
                  <c:v>-1.7320508075688774</c:v>
                </c:pt>
                <c:pt idx="16">
                  <c:v>-1.8793852415718166</c:v>
                </c:pt>
                <c:pt idx="17">
                  <c:v>-1.969615506024416</c:v>
                </c:pt>
                <c:pt idx="18">
                  <c:v>-2</c:v>
                </c:pt>
                <c:pt idx="19">
                  <c:v>-1.969615506024416</c:v>
                </c:pt>
                <c:pt idx="20">
                  <c:v>-1.8793852415718169</c:v>
                </c:pt>
                <c:pt idx="21">
                  <c:v>-1.7320508075688772</c:v>
                </c:pt>
                <c:pt idx="22">
                  <c:v>-1.532088886237956</c:v>
                </c:pt>
                <c:pt idx="23">
                  <c:v>-1.2855752193730789</c:v>
                </c:pt>
                <c:pt idx="24">
                  <c:v>-1.0000000000000009</c:v>
                </c:pt>
                <c:pt idx="25">
                  <c:v>-0.68404028665133876</c:v>
                </c:pt>
                <c:pt idx="26">
                  <c:v>-0.34729635533386066</c:v>
                </c:pt>
                <c:pt idx="27">
                  <c:v>-3.67544536472586E-16</c:v>
                </c:pt>
                <c:pt idx="28">
                  <c:v>0.34729635533385994</c:v>
                </c:pt>
                <c:pt idx="29">
                  <c:v>0.68404028665133632</c:v>
                </c:pt>
                <c:pt idx="30">
                  <c:v>1.0000000000000002</c:v>
                </c:pt>
                <c:pt idx="31">
                  <c:v>1.2855752193730785</c:v>
                </c:pt>
                <c:pt idx="32">
                  <c:v>1.5320888862379556</c:v>
                </c:pt>
                <c:pt idx="33">
                  <c:v>1.7320508075688767</c:v>
                </c:pt>
                <c:pt idx="34">
                  <c:v>1.8793852415718169</c:v>
                </c:pt>
                <c:pt idx="35">
                  <c:v>1.9696155060244158</c:v>
                </c:pt>
                <c:pt idx="36">
                  <c:v>2</c:v>
                </c:pt>
              </c:numCache>
            </c:numRef>
          </c:xVal>
          <c:yVal>
            <c:numRef>
              <c:f>Graph!$L$98:$L$134</c:f>
              <c:numCache>
                <c:formatCode>General</c:formatCode>
                <c:ptCount val="37"/>
                <c:pt idx="0">
                  <c:v>0</c:v>
                </c:pt>
                <c:pt idx="1">
                  <c:v>0.34729635533386066</c:v>
                </c:pt>
                <c:pt idx="2">
                  <c:v>0.68404028665133743</c:v>
                </c:pt>
                <c:pt idx="3">
                  <c:v>0.99999999999999989</c:v>
                </c:pt>
                <c:pt idx="4">
                  <c:v>1.2855752193730785</c:v>
                </c:pt>
                <c:pt idx="5">
                  <c:v>1.532088886237956</c:v>
                </c:pt>
                <c:pt idx="6">
                  <c:v>1.7320508075688772</c:v>
                </c:pt>
                <c:pt idx="7">
                  <c:v>1.8793852415718166</c:v>
                </c:pt>
                <c:pt idx="8">
                  <c:v>1.969615506024416</c:v>
                </c:pt>
                <c:pt idx="9">
                  <c:v>2</c:v>
                </c:pt>
                <c:pt idx="10">
                  <c:v>1.969615506024416</c:v>
                </c:pt>
                <c:pt idx="11">
                  <c:v>1.8793852415718169</c:v>
                </c:pt>
                <c:pt idx="12">
                  <c:v>1.7320508075688774</c:v>
                </c:pt>
                <c:pt idx="13">
                  <c:v>1.532088886237956</c:v>
                </c:pt>
                <c:pt idx="14">
                  <c:v>1.2855752193730789</c:v>
                </c:pt>
                <c:pt idx="15">
                  <c:v>0.99999999999999989</c:v>
                </c:pt>
                <c:pt idx="16">
                  <c:v>0.68404028665133776</c:v>
                </c:pt>
                <c:pt idx="17">
                  <c:v>0.34729635533386055</c:v>
                </c:pt>
                <c:pt idx="18">
                  <c:v>2.45029690981724E-16</c:v>
                </c:pt>
                <c:pt idx="19">
                  <c:v>-0.34729635533386094</c:v>
                </c:pt>
                <c:pt idx="20">
                  <c:v>-0.68404028665133731</c:v>
                </c:pt>
                <c:pt idx="21">
                  <c:v>-1.0000000000000002</c:v>
                </c:pt>
                <c:pt idx="22">
                  <c:v>-1.2855752193730785</c:v>
                </c:pt>
                <c:pt idx="23">
                  <c:v>-1.5320888862379558</c:v>
                </c:pt>
                <c:pt idx="24">
                  <c:v>-1.7320508075688767</c:v>
                </c:pt>
                <c:pt idx="25">
                  <c:v>-1.8793852415718164</c:v>
                </c:pt>
                <c:pt idx="26">
                  <c:v>-1.969615506024416</c:v>
                </c:pt>
                <c:pt idx="27">
                  <c:v>-2</c:v>
                </c:pt>
                <c:pt idx="28">
                  <c:v>-1.9696155060244163</c:v>
                </c:pt>
                <c:pt idx="29">
                  <c:v>-1.8793852415718171</c:v>
                </c:pt>
                <c:pt idx="30">
                  <c:v>-1.7320508075688772</c:v>
                </c:pt>
                <c:pt idx="31">
                  <c:v>-1.5320888862379562</c:v>
                </c:pt>
                <c:pt idx="32">
                  <c:v>-1.2855752193730792</c:v>
                </c:pt>
                <c:pt idx="33">
                  <c:v>-1.0000000000000009</c:v>
                </c:pt>
                <c:pt idx="34">
                  <c:v>-0.6840402866513372</c:v>
                </c:pt>
                <c:pt idx="35">
                  <c:v>-0.34729635533386255</c:v>
                </c:pt>
                <c:pt idx="36">
                  <c:v>-4.90059381963448E-16</c:v>
                </c:pt>
              </c:numCache>
            </c:numRef>
          </c:yVal>
          <c:smooth val="1"/>
        </c:ser>
        <c:ser>
          <c:idx val="6"/>
          <c:order val="5"/>
          <c:spPr>
            <a:ln w="19050" cap="rnd">
              <a:solidFill>
                <a:schemeClr val="bg2">
                  <a:lumMod val="90000"/>
                </a:schemeClr>
              </a:solidFill>
              <a:round/>
            </a:ln>
            <a:effectLst/>
          </c:spPr>
          <c:marker>
            <c:symbol val="none"/>
          </c:marker>
          <c:xVal>
            <c:numRef>
              <c:f>Graph!$N$98:$N$134</c:f>
              <c:numCache>
                <c:formatCode>General</c:formatCode>
                <c:ptCount val="37"/>
                <c:pt idx="0">
                  <c:v>3</c:v>
                </c:pt>
                <c:pt idx="1">
                  <c:v>2.9544232590366239</c:v>
                </c:pt>
                <c:pt idx="2">
                  <c:v>2.8190778623577253</c:v>
                </c:pt>
                <c:pt idx="3">
                  <c:v>2.598076211353316</c:v>
                </c:pt>
                <c:pt idx="4">
                  <c:v>2.2981333293569342</c:v>
                </c:pt>
                <c:pt idx="5">
                  <c:v>1.9283628290596182</c:v>
                </c:pt>
                <c:pt idx="6">
                  <c:v>1.5000000000000004</c:v>
                </c:pt>
                <c:pt idx="7">
                  <c:v>1.0260604299770064</c:v>
                </c:pt>
                <c:pt idx="8">
                  <c:v>0.52094453300079124</c:v>
                </c:pt>
                <c:pt idx="9">
                  <c:v>1.83772268236293E-16</c:v>
                </c:pt>
                <c:pt idx="10">
                  <c:v>-0.52094453300079091</c:v>
                </c:pt>
                <c:pt idx="11">
                  <c:v>-1.0260604299770062</c:v>
                </c:pt>
                <c:pt idx="12">
                  <c:v>-1.4999999999999993</c:v>
                </c:pt>
                <c:pt idx="13">
                  <c:v>-1.9283628290596182</c:v>
                </c:pt>
                <c:pt idx="14">
                  <c:v>-2.2981333293569337</c:v>
                </c:pt>
                <c:pt idx="15">
                  <c:v>-2.598076211353316</c:v>
                </c:pt>
                <c:pt idx="16">
                  <c:v>-2.8190778623577248</c:v>
                </c:pt>
                <c:pt idx="17">
                  <c:v>-2.9544232590366239</c:v>
                </c:pt>
                <c:pt idx="18">
                  <c:v>-3</c:v>
                </c:pt>
                <c:pt idx="19">
                  <c:v>-2.9544232590366239</c:v>
                </c:pt>
                <c:pt idx="20">
                  <c:v>-2.8190778623577253</c:v>
                </c:pt>
                <c:pt idx="21">
                  <c:v>-2.598076211353316</c:v>
                </c:pt>
                <c:pt idx="22">
                  <c:v>-2.2981333293569342</c:v>
                </c:pt>
                <c:pt idx="23">
                  <c:v>-1.9283628290596184</c:v>
                </c:pt>
                <c:pt idx="24">
                  <c:v>-1.5000000000000013</c:v>
                </c:pt>
                <c:pt idx="25">
                  <c:v>-1.0260604299770082</c:v>
                </c:pt>
                <c:pt idx="26">
                  <c:v>-0.52094453300079102</c:v>
                </c:pt>
                <c:pt idx="27">
                  <c:v>-5.51316804708879E-16</c:v>
                </c:pt>
                <c:pt idx="28">
                  <c:v>0.52094453300078991</c:v>
                </c:pt>
                <c:pt idx="29">
                  <c:v>1.0260604299770044</c:v>
                </c:pt>
                <c:pt idx="30">
                  <c:v>1.5000000000000004</c:v>
                </c:pt>
                <c:pt idx="31">
                  <c:v>1.9283628290596178</c:v>
                </c:pt>
                <c:pt idx="32">
                  <c:v>2.2981333293569333</c:v>
                </c:pt>
                <c:pt idx="33">
                  <c:v>2.5980762113533151</c:v>
                </c:pt>
                <c:pt idx="34">
                  <c:v>2.8190778623577253</c:v>
                </c:pt>
                <c:pt idx="35">
                  <c:v>2.9544232590366235</c:v>
                </c:pt>
                <c:pt idx="36">
                  <c:v>3</c:v>
                </c:pt>
              </c:numCache>
            </c:numRef>
          </c:xVal>
          <c:yVal>
            <c:numRef>
              <c:f>Graph!$O$98:$O$134</c:f>
              <c:numCache>
                <c:formatCode>General</c:formatCode>
                <c:ptCount val="37"/>
                <c:pt idx="0">
                  <c:v>0</c:v>
                </c:pt>
                <c:pt idx="1">
                  <c:v>0.52094453300079102</c:v>
                </c:pt>
                <c:pt idx="2">
                  <c:v>1.0260604299770062</c:v>
                </c:pt>
                <c:pt idx="3">
                  <c:v>1.4999999999999998</c:v>
                </c:pt>
                <c:pt idx="4">
                  <c:v>1.9283628290596178</c:v>
                </c:pt>
                <c:pt idx="5">
                  <c:v>2.2981333293569342</c:v>
                </c:pt>
                <c:pt idx="6">
                  <c:v>2.598076211353316</c:v>
                </c:pt>
                <c:pt idx="7">
                  <c:v>2.8190778623577248</c:v>
                </c:pt>
                <c:pt idx="8">
                  <c:v>2.9544232590366239</c:v>
                </c:pt>
                <c:pt idx="9">
                  <c:v>3</c:v>
                </c:pt>
                <c:pt idx="10">
                  <c:v>2.9544232590366239</c:v>
                </c:pt>
                <c:pt idx="11">
                  <c:v>2.8190778623577253</c:v>
                </c:pt>
                <c:pt idx="12">
                  <c:v>2.598076211353316</c:v>
                </c:pt>
                <c:pt idx="13">
                  <c:v>2.2981333293569342</c:v>
                </c:pt>
                <c:pt idx="14">
                  <c:v>1.9283628290596184</c:v>
                </c:pt>
                <c:pt idx="15">
                  <c:v>1.4999999999999998</c:v>
                </c:pt>
                <c:pt idx="16">
                  <c:v>1.0260604299770066</c:v>
                </c:pt>
                <c:pt idx="17">
                  <c:v>0.5209445330007908</c:v>
                </c:pt>
                <c:pt idx="18">
                  <c:v>3.67544536472586E-16</c:v>
                </c:pt>
                <c:pt idx="19">
                  <c:v>-0.52094453300079135</c:v>
                </c:pt>
                <c:pt idx="20">
                  <c:v>-1.026060429977006</c:v>
                </c:pt>
                <c:pt idx="21">
                  <c:v>-1.5000000000000004</c:v>
                </c:pt>
                <c:pt idx="22">
                  <c:v>-1.9283628290596178</c:v>
                </c:pt>
                <c:pt idx="23">
                  <c:v>-2.2981333293569337</c:v>
                </c:pt>
                <c:pt idx="24">
                  <c:v>-2.5980762113533151</c:v>
                </c:pt>
                <c:pt idx="25">
                  <c:v>-2.8190778623577248</c:v>
                </c:pt>
                <c:pt idx="26">
                  <c:v>-2.9544232590366239</c:v>
                </c:pt>
                <c:pt idx="27">
                  <c:v>-3</c:v>
                </c:pt>
                <c:pt idx="28">
                  <c:v>-2.9544232590366244</c:v>
                </c:pt>
                <c:pt idx="29">
                  <c:v>-2.8190778623577257</c:v>
                </c:pt>
                <c:pt idx="30">
                  <c:v>-2.598076211353316</c:v>
                </c:pt>
                <c:pt idx="31">
                  <c:v>-2.2981333293569346</c:v>
                </c:pt>
                <c:pt idx="32">
                  <c:v>-1.9283628290596186</c:v>
                </c:pt>
                <c:pt idx="33">
                  <c:v>-1.5000000000000013</c:v>
                </c:pt>
                <c:pt idx="34">
                  <c:v>-1.0260604299770058</c:v>
                </c:pt>
                <c:pt idx="35">
                  <c:v>-0.5209445330007938</c:v>
                </c:pt>
                <c:pt idx="36">
                  <c:v>-7.3508907294517201E-16</c:v>
                </c:pt>
              </c:numCache>
            </c:numRef>
          </c:yVal>
          <c:smooth val="1"/>
        </c:ser>
        <c:ser>
          <c:idx val="7"/>
          <c:order val="6"/>
          <c:spPr>
            <a:ln w="19050" cap="rnd">
              <a:solidFill>
                <a:schemeClr val="bg2">
                  <a:lumMod val="90000"/>
                </a:schemeClr>
              </a:solidFill>
              <a:round/>
            </a:ln>
            <a:effectLst/>
          </c:spPr>
          <c:marker>
            <c:symbol val="none"/>
          </c:marker>
          <c:xVal>
            <c:numRef>
              <c:f>Graph!$Q$98:$Q$134</c:f>
              <c:numCache>
                <c:formatCode>General</c:formatCode>
                <c:ptCount val="37"/>
                <c:pt idx="0">
                  <c:v>4</c:v>
                </c:pt>
                <c:pt idx="1">
                  <c:v>3.9392310120488321</c:v>
                </c:pt>
                <c:pt idx="2">
                  <c:v>3.7587704831436337</c:v>
                </c:pt>
                <c:pt idx="3">
                  <c:v>3.4641016151377548</c:v>
                </c:pt>
                <c:pt idx="4">
                  <c:v>3.0641777724759121</c:v>
                </c:pt>
                <c:pt idx="5">
                  <c:v>2.5711504387461575</c:v>
                </c:pt>
                <c:pt idx="6">
                  <c:v>2.0000000000000004</c:v>
                </c:pt>
                <c:pt idx="7">
                  <c:v>1.3680805733026753</c:v>
                </c:pt>
                <c:pt idx="8">
                  <c:v>0.69459271066772166</c:v>
                </c:pt>
                <c:pt idx="9">
                  <c:v>2.45029690981724E-16</c:v>
                </c:pt>
                <c:pt idx="10">
                  <c:v>-0.69459271066772121</c:v>
                </c:pt>
                <c:pt idx="11">
                  <c:v>-1.3680805733026749</c:v>
                </c:pt>
                <c:pt idx="12">
                  <c:v>-1.9999999999999991</c:v>
                </c:pt>
                <c:pt idx="13">
                  <c:v>-2.5711504387461575</c:v>
                </c:pt>
                <c:pt idx="14">
                  <c:v>-3.0641777724759116</c:v>
                </c:pt>
                <c:pt idx="15">
                  <c:v>-3.4641016151377548</c:v>
                </c:pt>
                <c:pt idx="16">
                  <c:v>-3.7587704831436333</c:v>
                </c:pt>
                <c:pt idx="17">
                  <c:v>-3.9392310120488321</c:v>
                </c:pt>
                <c:pt idx="18">
                  <c:v>-4</c:v>
                </c:pt>
                <c:pt idx="19">
                  <c:v>-3.9392310120488321</c:v>
                </c:pt>
                <c:pt idx="20">
                  <c:v>-3.7587704831436337</c:v>
                </c:pt>
                <c:pt idx="21">
                  <c:v>-3.4641016151377544</c:v>
                </c:pt>
                <c:pt idx="22">
                  <c:v>-3.0641777724759121</c:v>
                </c:pt>
                <c:pt idx="23">
                  <c:v>-2.5711504387461579</c:v>
                </c:pt>
                <c:pt idx="24">
                  <c:v>-2.0000000000000018</c:v>
                </c:pt>
                <c:pt idx="25">
                  <c:v>-1.3680805733026775</c:v>
                </c:pt>
                <c:pt idx="26">
                  <c:v>-0.69459271066772132</c:v>
                </c:pt>
                <c:pt idx="27">
                  <c:v>-7.3508907294517201E-16</c:v>
                </c:pt>
                <c:pt idx="28">
                  <c:v>0.69459271066771988</c:v>
                </c:pt>
                <c:pt idx="29">
                  <c:v>1.3680805733026726</c:v>
                </c:pt>
                <c:pt idx="30">
                  <c:v>2.0000000000000004</c:v>
                </c:pt>
                <c:pt idx="31">
                  <c:v>2.571150438746157</c:v>
                </c:pt>
                <c:pt idx="32">
                  <c:v>3.0641777724759112</c:v>
                </c:pt>
                <c:pt idx="33">
                  <c:v>3.4641016151377535</c:v>
                </c:pt>
                <c:pt idx="34">
                  <c:v>3.7587704831436337</c:v>
                </c:pt>
                <c:pt idx="35">
                  <c:v>3.9392310120488316</c:v>
                </c:pt>
                <c:pt idx="36">
                  <c:v>4</c:v>
                </c:pt>
              </c:numCache>
            </c:numRef>
          </c:xVal>
          <c:yVal>
            <c:numRef>
              <c:f>Graph!$R$98:$R$134</c:f>
              <c:numCache>
                <c:formatCode>General</c:formatCode>
                <c:ptCount val="37"/>
                <c:pt idx="0">
                  <c:v>0</c:v>
                </c:pt>
                <c:pt idx="1">
                  <c:v>0.69459271066772132</c:v>
                </c:pt>
                <c:pt idx="2">
                  <c:v>1.3680805733026749</c:v>
                </c:pt>
                <c:pt idx="3">
                  <c:v>1.9999999999999998</c:v>
                </c:pt>
                <c:pt idx="4">
                  <c:v>2.571150438746157</c:v>
                </c:pt>
                <c:pt idx="5">
                  <c:v>3.0641777724759121</c:v>
                </c:pt>
                <c:pt idx="6">
                  <c:v>3.4641016151377544</c:v>
                </c:pt>
                <c:pt idx="7">
                  <c:v>3.7587704831436333</c:v>
                </c:pt>
                <c:pt idx="8">
                  <c:v>3.9392310120488321</c:v>
                </c:pt>
                <c:pt idx="9">
                  <c:v>4</c:v>
                </c:pt>
                <c:pt idx="10">
                  <c:v>3.9392310120488321</c:v>
                </c:pt>
                <c:pt idx="11">
                  <c:v>3.7587704831436337</c:v>
                </c:pt>
                <c:pt idx="12">
                  <c:v>3.4641016151377548</c:v>
                </c:pt>
                <c:pt idx="13">
                  <c:v>3.0641777724759121</c:v>
                </c:pt>
                <c:pt idx="14">
                  <c:v>2.5711504387461579</c:v>
                </c:pt>
                <c:pt idx="15">
                  <c:v>1.9999999999999998</c:v>
                </c:pt>
                <c:pt idx="16">
                  <c:v>1.3680805733026755</c:v>
                </c:pt>
                <c:pt idx="17">
                  <c:v>0.6945927106677211</c:v>
                </c:pt>
                <c:pt idx="18">
                  <c:v>4.90059381963448E-16</c:v>
                </c:pt>
                <c:pt idx="19">
                  <c:v>-0.69459271066772188</c:v>
                </c:pt>
                <c:pt idx="20">
                  <c:v>-1.3680805733026746</c:v>
                </c:pt>
                <c:pt idx="21">
                  <c:v>-2.0000000000000004</c:v>
                </c:pt>
                <c:pt idx="22">
                  <c:v>-2.571150438746157</c:v>
                </c:pt>
                <c:pt idx="23">
                  <c:v>-3.0641777724759116</c:v>
                </c:pt>
                <c:pt idx="24">
                  <c:v>-3.4641016151377535</c:v>
                </c:pt>
                <c:pt idx="25">
                  <c:v>-3.7587704831436328</c:v>
                </c:pt>
                <c:pt idx="26">
                  <c:v>-3.9392310120488321</c:v>
                </c:pt>
                <c:pt idx="27">
                  <c:v>-4</c:v>
                </c:pt>
                <c:pt idx="28">
                  <c:v>-3.9392310120488325</c:v>
                </c:pt>
                <c:pt idx="29">
                  <c:v>-3.7587704831436342</c:v>
                </c:pt>
                <c:pt idx="30">
                  <c:v>-3.4641016151377544</c:v>
                </c:pt>
                <c:pt idx="31">
                  <c:v>-3.0641777724759125</c:v>
                </c:pt>
                <c:pt idx="32">
                  <c:v>-2.5711504387461583</c:v>
                </c:pt>
                <c:pt idx="33">
                  <c:v>-2.0000000000000018</c:v>
                </c:pt>
                <c:pt idx="34">
                  <c:v>-1.3680805733026744</c:v>
                </c:pt>
                <c:pt idx="35">
                  <c:v>-0.6945927106677251</c:v>
                </c:pt>
                <c:pt idx="36">
                  <c:v>-9.8011876392689601E-16</c:v>
                </c:pt>
              </c:numCache>
            </c:numRef>
          </c:yVal>
          <c:smooth val="1"/>
        </c:ser>
        <c:ser>
          <c:idx val="8"/>
          <c:order val="7"/>
          <c:spPr>
            <a:ln w="19050" cap="rnd">
              <a:solidFill>
                <a:srgbClr val="C00000"/>
              </a:solidFill>
              <a:round/>
            </a:ln>
            <a:effectLst/>
          </c:spPr>
          <c:marker>
            <c:symbol val="none"/>
          </c:marker>
          <c:xVal>
            <c:numRef>
              <c:f>Graph!$T$98:$T$134</c:f>
              <c:numCache>
                <c:formatCode>General</c:formatCode>
                <c:ptCount val="37"/>
                <c:pt idx="0">
                  <c:v>5</c:v>
                </c:pt>
                <c:pt idx="1">
                  <c:v>4.9240387650610398</c:v>
                </c:pt>
                <c:pt idx="2">
                  <c:v>4.6984631039295426</c:v>
                </c:pt>
                <c:pt idx="3">
                  <c:v>4.3301270189221936</c:v>
                </c:pt>
                <c:pt idx="4">
                  <c:v>3.83022221559489</c:v>
                </c:pt>
                <c:pt idx="5">
                  <c:v>3.2139380484326967</c:v>
                </c:pt>
                <c:pt idx="6">
                  <c:v>2.5000000000000004</c:v>
                </c:pt>
                <c:pt idx="7">
                  <c:v>1.7101007166283442</c:v>
                </c:pt>
                <c:pt idx="8">
                  <c:v>0.86824088833465207</c:v>
                </c:pt>
                <c:pt idx="9">
                  <c:v>3.06287113727155E-16</c:v>
                </c:pt>
                <c:pt idx="10">
                  <c:v>-0.86824088833465152</c:v>
                </c:pt>
                <c:pt idx="11">
                  <c:v>-1.7101007166283435</c:v>
                </c:pt>
                <c:pt idx="12">
                  <c:v>-2.4999999999999991</c:v>
                </c:pt>
                <c:pt idx="13">
                  <c:v>-3.2139380484326967</c:v>
                </c:pt>
                <c:pt idx="14">
                  <c:v>-3.8302222155948895</c:v>
                </c:pt>
                <c:pt idx="15">
                  <c:v>-4.3301270189221936</c:v>
                </c:pt>
                <c:pt idx="16">
                  <c:v>-4.6984631039295417</c:v>
                </c:pt>
                <c:pt idx="17">
                  <c:v>-4.9240387650610398</c:v>
                </c:pt>
                <c:pt idx="18">
                  <c:v>-5</c:v>
                </c:pt>
                <c:pt idx="19">
                  <c:v>-4.9240387650610398</c:v>
                </c:pt>
                <c:pt idx="20">
                  <c:v>-4.6984631039295426</c:v>
                </c:pt>
                <c:pt idx="21">
                  <c:v>-4.3301270189221928</c:v>
                </c:pt>
                <c:pt idx="22">
                  <c:v>-3.83022221559489</c:v>
                </c:pt>
                <c:pt idx="23">
                  <c:v>-3.2139380484326976</c:v>
                </c:pt>
                <c:pt idx="24">
                  <c:v>-2.5000000000000022</c:v>
                </c:pt>
                <c:pt idx="25">
                  <c:v>-1.7101007166283468</c:v>
                </c:pt>
                <c:pt idx="26">
                  <c:v>-0.86824088833465163</c:v>
                </c:pt>
                <c:pt idx="27">
                  <c:v>-9.1886134118146501E-16</c:v>
                </c:pt>
                <c:pt idx="28">
                  <c:v>0.86824088833464985</c:v>
                </c:pt>
                <c:pt idx="29">
                  <c:v>1.7101007166283408</c:v>
                </c:pt>
                <c:pt idx="30">
                  <c:v>2.5000000000000004</c:v>
                </c:pt>
                <c:pt idx="31">
                  <c:v>3.2139380484326963</c:v>
                </c:pt>
                <c:pt idx="32">
                  <c:v>3.8302222155948891</c:v>
                </c:pt>
                <c:pt idx="33">
                  <c:v>4.3301270189221919</c:v>
                </c:pt>
                <c:pt idx="34">
                  <c:v>4.6984631039295426</c:v>
                </c:pt>
                <c:pt idx="35">
                  <c:v>4.9240387650610398</c:v>
                </c:pt>
                <c:pt idx="36">
                  <c:v>5</c:v>
                </c:pt>
              </c:numCache>
            </c:numRef>
          </c:xVal>
          <c:yVal>
            <c:numRef>
              <c:f>Graph!$U$98:$U$134</c:f>
              <c:numCache>
                <c:formatCode>General</c:formatCode>
                <c:ptCount val="37"/>
                <c:pt idx="0">
                  <c:v>0</c:v>
                </c:pt>
                <c:pt idx="1">
                  <c:v>0.86824088833465163</c:v>
                </c:pt>
                <c:pt idx="2">
                  <c:v>1.7101007166283435</c:v>
                </c:pt>
                <c:pt idx="3">
                  <c:v>2.4999999999999996</c:v>
                </c:pt>
                <c:pt idx="4">
                  <c:v>3.2139380484326963</c:v>
                </c:pt>
                <c:pt idx="5">
                  <c:v>3.83022221559489</c:v>
                </c:pt>
                <c:pt idx="6">
                  <c:v>4.3301270189221928</c:v>
                </c:pt>
                <c:pt idx="7">
                  <c:v>4.6984631039295417</c:v>
                </c:pt>
                <c:pt idx="8">
                  <c:v>4.9240387650610398</c:v>
                </c:pt>
                <c:pt idx="9">
                  <c:v>5</c:v>
                </c:pt>
                <c:pt idx="10">
                  <c:v>4.9240387650610398</c:v>
                </c:pt>
                <c:pt idx="11">
                  <c:v>4.6984631039295426</c:v>
                </c:pt>
                <c:pt idx="12">
                  <c:v>4.3301270189221936</c:v>
                </c:pt>
                <c:pt idx="13">
                  <c:v>3.83022221559489</c:v>
                </c:pt>
                <c:pt idx="14">
                  <c:v>3.2139380484326976</c:v>
                </c:pt>
                <c:pt idx="15">
                  <c:v>2.4999999999999996</c:v>
                </c:pt>
                <c:pt idx="16">
                  <c:v>1.7101007166283444</c:v>
                </c:pt>
                <c:pt idx="17">
                  <c:v>0.86824088833465141</c:v>
                </c:pt>
                <c:pt idx="18">
                  <c:v>6.1257422745431001E-16</c:v>
                </c:pt>
                <c:pt idx="19">
                  <c:v>-0.86824088833465241</c:v>
                </c:pt>
                <c:pt idx="20">
                  <c:v>-1.7101007166283433</c:v>
                </c:pt>
                <c:pt idx="21">
                  <c:v>-2.5000000000000004</c:v>
                </c:pt>
                <c:pt idx="22">
                  <c:v>-3.2139380484326963</c:v>
                </c:pt>
                <c:pt idx="23">
                  <c:v>-3.8302222155948895</c:v>
                </c:pt>
                <c:pt idx="24">
                  <c:v>-4.3301270189221919</c:v>
                </c:pt>
                <c:pt idx="25">
                  <c:v>-4.6984631039295408</c:v>
                </c:pt>
                <c:pt idx="26">
                  <c:v>-4.9240387650610398</c:v>
                </c:pt>
                <c:pt idx="27">
                  <c:v>-5</c:v>
                </c:pt>
                <c:pt idx="28">
                  <c:v>-4.9240387650610407</c:v>
                </c:pt>
                <c:pt idx="29">
                  <c:v>-4.6984631039295426</c:v>
                </c:pt>
                <c:pt idx="30">
                  <c:v>-4.3301270189221928</c:v>
                </c:pt>
                <c:pt idx="31">
                  <c:v>-3.8302222155948904</c:v>
                </c:pt>
                <c:pt idx="32">
                  <c:v>-3.213938048432698</c:v>
                </c:pt>
                <c:pt idx="33">
                  <c:v>-2.5000000000000022</c:v>
                </c:pt>
                <c:pt idx="34">
                  <c:v>-1.7101007166283431</c:v>
                </c:pt>
                <c:pt idx="35">
                  <c:v>-0.8682408883346564</c:v>
                </c:pt>
                <c:pt idx="36">
                  <c:v>-1.22514845490862E-15</c:v>
                </c:pt>
              </c:numCache>
            </c:numRef>
          </c:yVal>
          <c:smooth val="1"/>
        </c:ser>
        <c:ser>
          <c:idx val="9"/>
          <c:order val="8"/>
          <c:spPr>
            <a:ln w="19050" cap="rnd">
              <a:solidFill>
                <a:schemeClr val="bg2">
                  <a:lumMod val="90000"/>
                </a:schemeClr>
              </a:solidFill>
              <a:round/>
            </a:ln>
            <a:effectLst/>
          </c:spPr>
          <c:marker>
            <c:symbol val="none"/>
          </c:marker>
          <c:xVal>
            <c:numRef>
              <c:f>Graph!$W$98:$W$134</c:f>
              <c:numCache>
                <c:formatCode>General</c:formatCode>
                <c:ptCount val="37"/>
                <c:pt idx="0">
                  <c:v>6</c:v>
                </c:pt>
                <c:pt idx="1">
                  <c:v>5.9088465180732479</c:v>
                </c:pt>
                <c:pt idx="2">
                  <c:v>5.6381557247154506</c:v>
                </c:pt>
                <c:pt idx="3">
                  <c:v>5.196152422706632</c:v>
                </c:pt>
                <c:pt idx="4">
                  <c:v>4.5962666587138683</c:v>
                </c:pt>
                <c:pt idx="5">
                  <c:v>3.8567256581192364</c:v>
                </c:pt>
                <c:pt idx="6">
                  <c:v>3.0000000000000009</c:v>
                </c:pt>
                <c:pt idx="7">
                  <c:v>2.0521208599540128</c:v>
                </c:pt>
                <c:pt idx="8">
                  <c:v>1.0418890660015825</c:v>
                </c:pt>
                <c:pt idx="9">
                  <c:v>3.67544536472586E-16</c:v>
                </c:pt>
                <c:pt idx="10">
                  <c:v>-1.0418890660015818</c:v>
                </c:pt>
                <c:pt idx="11">
                  <c:v>-2.0521208599540124</c:v>
                </c:pt>
                <c:pt idx="12">
                  <c:v>-2.9999999999999987</c:v>
                </c:pt>
                <c:pt idx="13">
                  <c:v>-3.8567256581192364</c:v>
                </c:pt>
                <c:pt idx="14">
                  <c:v>-4.5962666587138674</c:v>
                </c:pt>
                <c:pt idx="15">
                  <c:v>-5.196152422706632</c:v>
                </c:pt>
                <c:pt idx="16">
                  <c:v>-5.6381557247154497</c:v>
                </c:pt>
                <c:pt idx="17">
                  <c:v>-5.9088465180732479</c:v>
                </c:pt>
                <c:pt idx="18">
                  <c:v>-6</c:v>
                </c:pt>
                <c:pt idx="19">
                  <c:v>-5.9088465180732479</c:v>
                </c:pt>
                <c:pt idx="20">
                  <c:v>-5.6381557247154506</c:v>
                </c:pt>
                <c:pt idx="21">
                  <c:v>-5.196152422706632</c:v>
                </c:pt>
                <c:pt idx="22">
                  <c:v>-4.5962666587138683</c:v>
                </c:pt>
                <c:pt idx="23">
                  <c:v>-3.8567256581192368</c:v>
                </c:pt>
                <c:pt idx="24">
                  <c:v>-3.0000000000000027</c:v>
                </c:pt>
                <c:pt idx="25">
                  <c:v>-2.0521208599540164</c:v>
                </c:pt>
                <c:pt idx="26">
                  <c:v>-1.041889066001582</c:v>
                </c:pt>
                <c:pt idx="27">
                  <c:v>-1.102633609417758E-15</c:v>
                </c:pt>
                <c:pt idx="28">
                  <c:v>1.0418890660015798</c:v>
                </c:pt>
                <c:pt idx="29">
                  <c:v>2.0521208599540088</c:v>
                </c:pt>
                <c:pt idx="30">
                  <c:v>3.0000000000000009</c:v>
                </c:pt>
                <c:pt idx="31">
                  <c:v>3.8567256581192355</c:v>
                </c:pt>
                <c:pt idx="32">
                  <c:v>4.5962666587138665</c:v>
                </c:pt>
                <c:pt idx="33">
                  <c:v>5.1961524227066302</c:v>
                </c:pt>
                <c:pt idx="34">
                  <c:v>5.6381557247154506</c:v>
                </c:pt>
                <c:pt idx="35">
                  <c:v>5.908846518073247</c:v>
                </c:pt>
                <c:pt idx="36">
                  <c:v>6</c:v>
                </c:pt>
              </c:numCache>
            </c:numRef>
          </c:xVal>
          <c:yVal>
            <c:numRef>
              <c:f>Graph!$X$98:$X$134</c:f>
              <c:numCache>
                <c:formatCode>General</c:formatCode>
                <c:ptCount val="37"/>
                <c:pt idx="0">
                  <c:v>0</c:v>
                </c:pt>
                <c:pt idx="1">
                  <c:v>1.041889066001582</c:v>
                </c:pt>
                <c:pt idx="2">
                  <c:v>2.0521208599540124</c:v>
                </c:pt>
                <c:pt idx="3">
                  <c:v>2.9999999999999996</c:v>
                </c:pt>
                <c:pt idx="4">
                  <c:v>3.8567256581192355</c:v>
                </c:pt>
                <c:pt idx="5">
                  <c:v>4.5962666587138683</c:v>
                </c:pt>
                <c:pt idx="6">
                  <c:v>5.196152422706632</c:v>
                </c:pt>
                <c:pt idx="7">
                  <c:v>5.6381557247154497</c:v>
                </c:pt>
                <c:pt idx="8">
                  <c:v>5.9088465180732479</c:v>
                </c:pt>
                <c:pt idx="9">
                  <c:v>6</c:v>
                </c:pt>
                <c:pt idx="10">
                  <c:v>5.9088465180732479</c:v>
                </c:pt>
                <c:pt idx="11">
                  <c:v>5.6381557247154506</c:v>
                </c:pt>
                <c:pt idx="12">
                  <c:v>5.196152422706632</c:v>
                </c:pt>
                <c:pt idx="13">
                  <c:v>4.5962666587138683</c:v>
                </c:pt>
                <c:pt idx="14">
                  <c:v>3.8567256581192368</c:v>
                </c:pt>
                <c:pt idx="15">
                  <c:v>2.9999999999999996</c:v>
                </c:pt>
                <c:pt idx="16">
                  <c:v>2.0521208599540133</c:v>
                </c:pt>
                <c:pt idx="17">
                  <c:v>1.0418890660015816</c:v>
                </c:pt>
                <c:pt idx="18">
                  <c:v>7.3508907294517201E-16</c:v>
                </c:pt>
                <c:pt idx="19">
                  <c:v>-1.0418890660015827</c:v>
                </c:pt>
                <c:pt idx="20">
                  <c:v>-2.0521208599540119</c:v>
                </c:pt>
                <c:pt idx="21">
                  <c:v>-3.0000000000000009</c:v>
                </c:pt>
                <c:pt idx="22">
                  <c:v>-3.8567256581192355</c:v>
                </c:pt>
                <c:pt idx="23">
                  <c:v>-4.5962666587138674</c:v>
                </c:pt>
                <c:pt idx="24">
                  <c:v>-5.1961524227066302</c:v>
                </c:pt>
                <c:pt idx="25">
                  <c:v>-5.6381557247154497</c:v>
                </c:pt>
                <c:pt idx="26">
                  <c:v>-5.9088465180732479</c:v>
                </c:pt>
                <c:pt idx="27">
                  <c:v>-6</c:v>
                </c:pt>
                <c:pt idx="28">
                  <c:v>-5.9088465180732488</c:v>
                </c:pt>
                <c:pt idx="29">
                  <c:v>-5.6381557247154515</c:v>
                </c:pt>
                <c:pt idx="30">
                  <c:v>-5.196152422706632</c:v>
                </c:pt>
                <c:pt idx="31">
                  <c:v>-4.5962666587138692</c:v>
                </c:pt>
                <c:pt idx="32">
                  <c:v>-3.8567256581192373</c:v>
                </c:pt>
                <c:pt idx="33">
                  <c:v>-3.0000000000000027</c:v>
                </c:pt>
                <c:pt idx="34">
                  <c:v>-2.0521208599540115</c:v>
                </c:pt>
                <c:pt idx="35">
                  <c:v>-1.0418890660015876</c:v>
                </c:pt>
                <c:pt idx="36">
                  <c:v>-1.470178145890344E-15</c:v>
                </c:pt>
              </c:numCache>
            </c:numRef>
          </c:yVal>
          <c:smooth val="1"/>
        </c:ser>
        <c:ser>
          <c:idx val="10"/>
          <c:order val="9"/>
          <c:spPr>
            <a:ln w="19050" cap="rnd">
              <a:solidFill>
                <a:schemeClr val="bg2">
                  <a:lumMod val="90000"/>
                </a:schemeClr>
              </a:solidFill>
              <a:round/>
            </a:ln>
            <a:effectLst/>
          </c:spPr>
          <c:marker>
            <c:symbol val="none"/>
          </c:marker>
          <c:xVal>
            <c:numRef>
              <c:f>Graph!$AC$98:$AC$134</c:f>
              <c:numCache>
                <c:formatCode>General</c:formatCode>
                <c:ptCount val="37"/>
                <c:pt idx="0">
                  <c:v>8</c:v>
                </c:pt>
                <c:pt idx="1">
                  <c:v>7.8784620240976642</c:v>
                </c:pt>
                <c:pt idx="2">
                  <c:v>7.5175409662872674</c:v>
                </c:pt>
                <c:pt idx="3">
                  <c:v>6.9282032302755097</c:v>
                </c:pt>
                <c:pt idx="4">
                  <c:v>6.1283555449518241</c:v>
                </c:pt>
                <c:pt idx="5">
                  <c:v>5.1423008774923149</c:v>
                </c:pt>
                <c:pt idx="6">
                  <c:v>4.0000000000000009</c:v>
                </c:pt>
                <c:pt idx="7">
                  <c:v>2.7361611466053506</c:v>
                </c:pt>
                <c:pt idx="8">
                  <c:v>1.3891854213354433</c:v>
                </c:pt>
                <c:pt idx="9">
                  <c:v>4.90059381963448E-16</c:v>
                </c:pt>
                <c:pt idx="10">
                  <c:v>-1.3891854213354424</c:v>
                </c:pt>
                <c:pt idx="11">
                  <c:v>-2.7361611466053497</c:v>
                </c:pt>
                <c:pt idx="12">
                  <c:v>-3.9999999999999982</c:v>
                </c:pt>
                <c:pt idx="13">
                  <c:v>-5.1423008774923149</c:v>
                </c:pt>
                <c:pt idx="14">
                  <c:v>-6.1283555449518232</c:v>
                </c:pt>
                <c:pt idx="15">
                  <c:v>-6.9282032302755097</c:v>
                </c:pt>
                <c:pt idx="16">
                  <c:v>-7.5175409662872665</c:v>
                </c:pt>
                <c:pt idx="17">
                  <c:v>-7.8784620240976642</c:v>
                </c:pt>
                <c:pt idx="18">
                  <c:v>-8</c:v>
                </c:pt>
                <c:pt idx="19">
                  <c:v>-7.8784620240976642</c:v>
                </c:pt>
                <c:pt idx="20">
                  <c:v>-7.5175409662872674</c:v>
                </c:pt>
                <c:pt idx="21">
                  <c:v>-6.9282032302755088</c:v>
                </c:pt>
                <c:pt idx="22">
                  <c:v>-6.1283555449518241</c:v>
                </c:pt>
                <c:pt idx="23">
                  <c:v>-5.1423008774923158</c:v>
                </c:pt>
                <c:pt idx="24">
                  <c:v>-4.0000000000000036</c:v>
                </c:pt>
                <c:pt idx="25">
                  <c:v>-2.736161146605355</c:v>
                </c:pt>
                <c:pt idx="26">
                  <c:v>-1.3891854213354426</c:v>
                </c:pt>
                <c:pt idx="27">
                  <c:v>-1.470178145890344E-15</c:v>
                </c:pt>
                <c:pt idx="28">
                  <c:v>1.3891854213354398</c:v>
                </c:pt>
                <c:pt idx="29">
                  <c:v>2.7361611466053453</c:v>
                </c:pt>
                <c:pt idx="30">
                  <c:v>4.0000000000000009</c:v>
                </c:pt>
                <c:pt idx="31">
                  <c:v>5.142300877492314</c:v>
                </c:pt>
                <c:pt idx="32">
                  <c:v>6.1283555449518223</c:v>
                </c:pt>
                <c:pt idx="33">
                  <c:v>6.928203230275507</c:v>
                </c:pt>
                <c:pt idx="34">
                  <c:v>7.5175409662872674</c:v>
                </c:pt>
                <c:pt idx="35">
                  <c:v>7.8784620240976633</c:v>
                </c:pt>
                <c:pt idx="36">
                  <c:v>8</c:v>
                </c:pt>
              </c:numCache>
            </c:numRef>
          </c:xVal>
          <c:yVal>
            <c:numRef>
              <c:f>Graph!$AD$98:$AD$134</c:f>
              <c:numCache>
                <c:formatCode>General</c:formatCode>
                <c:ptCount val="37"/>
                <c:pt idx="0">
                  <c:v>0</c:v>
                </c:pt>
                <c:pt idx="1">
                  <c:v>1.3891854213354426</c:v>
                </c:pt>
                <c:pt idx="2">
                  <c:v>2.7361611466053497</c:v>
                </c:pt>
                <c:pt idx="3">
                  <c:v>3.9999999999999996</c:v>
                </c:pt>
                <c:pt idx="4">
                  <c:v>5.142300877492314</c:v>
                </c:pt>
                <c:pt idx="5">
                  <c:v>6.1283555449518241</c:v>
                </c:pt>
                <c:pt idx="6">
                  <c:v>6.9282032302755088</c:v>
                </c:pt>
                <c:pt idx="7">
                  <c:v>7.5175409662872665</c:v>
                </c:pt>
                <c:pt idx="8">
                  <c:v>7.8784620240976642</c:v>
                </c:pt>
                <c:pt idx="9">
                  <c:v>8</c:v>
                </c:pt>
                <c:pt idx="10">
                  <c:v>7.8784620240976642</c:v>
                </c:pt>
                <c:pt idx="11">
                  <c:v>7.5175409662872674</c:v>
                </c:pt>
                <c:pt idx="12">
                  <c:v>6.9282032302755097</c:v>
                </c:pt>
                <c:pt idx="13">
                  <c:v>6.1283555449518241</c:v>
                </c:pt>
                <c:pt idx="14">
                  <c:v>5.1423008774923158</c:v>
                </c:pt>
                <c:pt idx="15">
                  <c:v>3.9999999999999996</c:v>
                </c:pt>
                <c:pt idx="16">
                  <c:v>2.736161146605351</c:v>
                </c:pt>
                <c:pt idx="17">
                  <c:v>1.3891854213354422</c:v>
                </c:pt>
                <c:pt idx="18">
                  <c:v>9.8011876392689601E-16</c:v>
                </c:pt>
                <c:pt idx="19">
                  <c:v>-1.3891854213354438</c:v>
                </c:pt>
                <c:pt idx="20">
                  <c:v>-2.7361611466053493</c:v>
                </c:pt>
                <c:pt idx="21">
                  <c:v>-4.0000000000000009</c:v>
                </c:pt>
                <c:pt idx="22">
                  <c:v>-5.142300877492314</c:v>
                </c:pt>
                <c:pt idx="23">
                  <c:v>-6.1283555449518232</c:v>
                </c:pt>
                <c:pt idx="24">
                  <c:v>-6.928203230275507</c:v>
                </c:pt>
                <c:pt idx="25">
                  <c:v>-7.5175409662872656</c:v>
                </c:pt>
                <c:pt idx="26">
                  <c:v>-7.8784620240976642</c:v>
                </c:pt>
                <c:pt idx="27">
                  <c:v>-8</c:v>
                </c:pt>
                <c:pt idx="28">
                  <c:v>-7.8784620240976651</c:v>
                </c:pt>
                <c:pt idx="29">
                  <c:v>-7.5175409662872683</c:v>
                </c:pt>
                <c:pt idx="30">
                  <c:v>-6.9282032302755088</c:v>
                </c:pt>
                <c:pt idx="31">
                  <c:v>-6.128355544951825</c:v>
                </c:pt>
                <c:pt idx="32">
                  <c:v>-5.1423008774923167</c:v>
                </c:pt>
                <c:pt idx="33">
                  <c:v>-4.0000000000000036</c:v>
                </c:pt>
                <c:pt idx="34">
                  <c:v>-2.7361611466053488</c:v>
                </c:pt>
                <c:pt idx="35">
                  <c:v>-1.3891854213354502</c:v>
                </c:pt>
                <c:pt idx="36">
                  <c:v>-1.960237527853792E-15</c:v>
                </c:pt>
              </c:numCache>
            </c:numRef>
          </c:yVal>
          <c:smooth val="1"/>
        </c:ser>
        <c:ser>
          <c:idx val="12"/>
          <c:order val="10"/>
          <c:spPr>
            <a:ln w="19050" cap="rnd">
              <a:solidFill>
                <a:schemeClr val="bg2">
                  <a:lumMod val="90000"/>
                </a:schemeClr>
              </a:solidFill>
              <a:round/>
            </a:ln>
            <a:effectLst/>
          </c:spPr>
          <c:marker>
            <c:symbol val="none"/>
          </c:marker>
          <c:xVal>
            <c:numRef>
              <c:f>Graph!$AL$98:$AL$134</c:f>
              <c:numCache>
                <c:formatCode>General</c:formatCode>
                <c:ptCount val="37"/>
                <c:pt idx="0">
                  <c:v>11</c:v>
                </c:pt>
                <c:pt idx="1">
                  <c:v>10.832885283134289</c:v>
                </c:pt>
                <c:pt idx="2">
                  <c:v>10.336618828644992</c:v>
                </c:pt>
                <c:pt idx="3">
                  <c:v>9.5262794416288266</c:v>
                </c:pt>
                <c:pt idx="4">
                  <c:v>8.4264888743087578</c:v>
                </c:pt>
                <c:pt idx="5">
                  <c:v>7.0706637065519331</c:v>
                </c:pt>
                <c:pt idx="6">
                  <c:v>5.5000000000000009</c:v>
                </c:pt>
                <c:pt idx="7">
                  <c:v>3.7622215765823572</c:v>
                </c:pt>
                <c:pt idx="8">
                  <c:v>1.9101299543362344</c:v>
                </c:pt>
                <c:pt idx="9">
                  <c:v>6.7383165019974101E-16</c:v>
                </c:pt>
                <c:pt idx="10">
                  <c:v>-1.9101299543362333</c:v>
                </c:pt>
                <c:pt idx="11">
                  <c:v>-3.7622215765823559</c:v>
                </c:pt>
                <c:pt idx="12">
                  <c:v>-5.4999999999999973</c:v>
                </c:pt>
                <c:pt idx="13">
                  <c:v>-7.0706637065519331</c:v>
                </c:pt>
                <c:pt idx="14">
                  <c:v>-8.426488874308756</c:v>
                </c:pt>
                <c:pt idx="15">
                  <c:v>-9.5262794416288266</c:v>
                </c:pt>
                <c:pt idx="16">
                  <c:v>-10.336618828644992</c:v>
                </c:pt>
                <c:pt idx="17">
                  <c:v>-10.832885283134289</c:v>
                </c:pt>
                <c:pt idx="18">
                  <c:v>-11</c:v>
                </c:pt>
                <c:pt idx="19">
                  <c:v>-10.832885283134289</c:v>
                </c:pt>
                <c:pt idx="20">
                  <c:v>-10.336618828644992</c:v>
                </c:pt>
                <c:pt idx="21">
                  <c:v>-9.5262794416288248</c:v>
                </c:pt>
                <c:pt idx="22">
                  <c:v>-8.4264888743087578</c:v>
                </c:pt>
                <c:pt idx="23">
                  <c:v>-7.070663706551934</c:v>
                </c:pt>
                <c:pt idx="24">
                  <c:v>-5.5000000000000053</c:v>
                </c:pt>
                <c:pt idx="25">
                  <c:v>-3.762221576582363</c:v>
                </c:pt>
                <c:pt idx="26">
                  <c:v>-1.9101299543362336</c:v>
                </c:pt>
                <c:pt idx="27">
                  <c:v>-2.021494950599223E-15</c:v>
                </c:pt>
                <c:pt idx="28">
                  <c:v>1.9101299543362296</c:v>
                </c:pt>
                <c:pt idx="29">
                  <c:v>3.7622215765823497</c:v>
                </c:pt>
                <c:pt idx="30">
                  <c:v>5.5000000000000009</c:v>
                </c:pt>
                <c:pt idx="31">
                  <c:v>7.0706637065519313</c:v>
                </c:pt>
                <c:pt idx="32">
                  <c:v>8.426488874308756</c:v>
                </c:pt>
                <c:pt idx="33">
                  <c:v>9.526279441628823</c:v>
                </c:pt>
                <c:pt idx="34">
                  <c:v>10.336618828644992</c:v>
                </c:pt>
                <c:pt idx="35">
                  <c:v>10.832885283134287</c:v>
                </c:pt>
                <c:pt idx="36">
                  <c:v>11</c:v>
                </c:pt>
              </c:numCache>
            </c:numRef>
          </c:xVal>
          <c:yVal>
            <c:numRef>
              <c:f>Graph!$AM$98:$AM$134</c:f>
              <c:numCache>
                <c:formatCode>General</c:formatCode>
                <c:ptCount val="37"/>
                <c:pt idx="0">
                  <c:v>0</c:v>
                </c:pt>
                <c:pt idx="1">
                  <c:v>1.9101299543362336</c:v>
                </c:pt>
                <c:pt idx="2">
                  <c:v>3.7622215765823559</c:v>
                </c:pt>
                <c:pt idx="3">
                  <c:v>5.4999999999999991</c:v>
                </c:pt>
                <c:pt idx="4">
                  <c:v>7.0706637065519313</c:v>
                </c:pt>
                <c:pt idx="5">
                  <c:v>8.4264888743087578</c:v>
                </c:pt>
                <c:pt idx="6">
                  <c:v>9.5262794416288248</c:v>
                </c:pt>
                <c:pt idx="7">
                  <c:v>10.336618828644992</c:v>
                </c:pt>
                <c:pt idx="8">
                  <c:v>10.832885283134289</c:v>
                </c:pt>
                <c:pt idx="9">
                  <c:v>11</c:v>
                </c:pt>
                <c:pt idx="10">
                  <c:v>10.832885283134289</c:v>
                </c:pt>
                <c:pt idx="11">
                  <c:v>10.336618828644992</c:v>
                </c:pt>
                <c:pt idx="12">
                  <c:v>9.5262794416288266</c:v>
                </c:pt>
                <c:pt idx="13">
                  <c:v>8.4264888743087578</c:v>
                </c:pt>
                <c:pt idx="14">
                  <c:v>7.070663706551934</c:v>
                </c:pt>
                <c:pt idx="15">
                  <c:v>5.4999999999999991</c:v>
                </c:pt>
                <c:pt idx="16">
                  <c:v>3.7622215765823577</c:v>
                </c:pt>
                <c:pt idx="17">
                  <c:v>1.9101299543362331</c:v>
                </c:pt>
                <c:pt idx="18">
                  <c:v>1.347663300399482E-15</c:v>
                </c:pt>
                <c:pt idx="19">
                  <c:v>-1.9101299543362351</c:v>
                </c:pt>
                <c:pt idx="20">
                  <c:v>-3.7622215765823555</c:v>
                </c:pt>
                <c:pt idx="21">
                  <c:v>-5.5000000000000009</c:v>
                </c:pt>
                <c:pt idx="22">
                  <c:v>-7.0706637065519313</c:v>
                </c:pt>
                <c:pt idx="23">
                  <c:v>-8.426488874308756</c:v>
                </c:pt>
                <c:pt idx="24">
                  <c:v>-9.526279441628823</c:v>
                </c:pt>
                <c:pt idx="25">
                  <c:v>-10.33661882864499</c:v>
                </c:pt>
                <c:pt idx="26">
                  <c:v>-10.832885283134289</c:v>
                </c:pt>
                <c:pt idx="27">
                  <c:v>-11</c:v>
                </c:pt>
                <c:pt idx="28">
                  <c:v>-10.832885283134289</c:v>
                </c:pt>
                <c:pt idx="29">
                  <c:v>-10.336618828644994</c:v>
                </c:pt>
                <c:pt idx="30">
                  <c:v>-9.5262794416288248</c:v>
                </c:pt>
                <c:pt idx="31">
                  <c:v>-8.4264888743087596</c:v>
                </c:pt>
                <c:pt idx="32">
                  <c:v>-7.0706637065519358</c:v>
                </c:pt>
                <c:pt idx="33">
                  <c:v>-5.5000000000000053</c:v>
                </c:pt>
                <c:pt idx="34">
                  <c:v>-3.7622215765823546</c:v>
                </c:pt>
                <c:pt idx="35">
                  <c:v>-1.910129954336244</c:v>
                </c:pt>
                <c:pt idx="36">
                  <c:v>-2.695326600798964E-15</c:v>
                </c:pt>
              </c:numCache>
            </c:numRef>
          </c:yVal>
          <c:smooth val="1"/>
        </c:ser>
        <c:ser>
          <c:idx val="11"/>
          <c:order val="11"/>
          <c:spPr>
            <a:ln w="19050" cap="rnd">
              <a:solidFill>
                <a:srgbClr val="C00000"/>
              </a:solidFill>
              <a:round/>
            </a:ln>
            <a:effectLst/>
          </c:spPr>
          <c:marker>
            <c:symbol val="none"/>
          </c:marker>
          <c:xVal>
            <c:numRef>
              <c:f>Graph!$AI$98:$AI$134</c:f>
              <c:numCache>
                <c:formatCode>General</c:formatCode>
                <c:ptCount val="37"/>
                <c:pt idx="0">
                  <c:v>10</c:v>
                </c:pt>
                <c:pt idx="1">
                  <c:v>9.8480775301220795</c:v>
                </c:pt>
                <c:pt idx="2">
                  <c:v>9.3969262078590852</c:v>
                </c:pt>
                <c:pt idx="3">
                  <c:v>8.6602540378443873</c:v>
                </c:pt>
                <c:pt idx="4">
                  <c:v>7.6604444311897799</c:v>
                </c:pt>
                <c:pt idx="5">
                  <c:v>6.4278760968653934</c:v>
                </c:pt>
                <c:pt idx="6">
                  <c:v>5.0000000000000009</c:v>
                </c:pt>
                <c:pt idx="7">
                  <c:v>3.4202014332566884</c:v>
                </c:pt>
                <c:pt idx="8">
                  <c:v>1.7364817766693041</c:v>
                </c:pt>
                <c:pt idx="9">
                  <c:v>6.1257422745431001E-16</c:v>
                </c:pt>
                <c:pt idx="10">
                  <c:v>-1.736481776669303</c:v>
                </c:pt>
                <c:pt idx="11">
                  <c:v>-3.420201433256687</c:v>
                </c:pt>
                <c:pt idx="12">
                  <c:v>-4.9999999999999982</c:v>
                </c:pt>
                <c:pt idx="13">
                  <c:v>-6.4278760968653934</c:v>
                </c:pt>
                <c:pt idx="14">
                  <c:v>-7.660444431189779</c:v>
                </c:pt>
                <c:pt idx="15">
                  <c:v>-8.6602540378443873</c:v>
                </c:pt>
                <c:pt idx="16">
                  <c:v>-9.3969262078590834</c:v>
                </c:pt>
                <c:pt idx="17">
                  <c:v>-9.8480775301220795</c:v>
                </c:pt>
                <c:pt idx="18">
                  <c:v>-10</c:v>
                </c:pt>
                <c:pt idx="19">
                  <c:v>-9.8480775301220795</c:v>
                </c:pt>
                <c:pt idx="20">
                  <c:v>-9.3969262078590852</c:v>
                </c:pt>
                <c:pt idx="21">
                  <c:v>-8.6602540378443855</c:v>
                </c:pt>
                <c:pt idx="22">
                  <c:v>-7.6604444311897799</c:v>
                </c:pt>
                <c:pt idx="23">
                  <c:v>-6.4278760968653952</c:v>
                </c:pt>
                <c:pt idx="24">
                  <c:v>-5.0000000000000044</c:v>
                </c:pt>
                <c:pt idx="25">
                  <c:v>-3.4202014332566937</c:v>
                </c:pt>
                <c:pt idx="26">
                  <c:v>-1.7364817766693033</c:v>
                </c:pt>
                <c:pt idx="27">
                  <c:v>-1.83772268236293E-15</c:v>
                </c:pt>
                <c:pt idx="28">
                  <c:v>1.7364817766692997</c:v>
                </c:pt>
                <c:pt idx="29">
                  <c:v>3.4202014332566817</c:v>
                </c:pt>
                <c:pt idx="30">
                  <c:v>5.0000000000000009</c:v>
                </c:pt>
                <c:pt idx="31">
                  <c:v>6.4278760968653925</c:v>
                </c:pt>
                <c:pt idx="32">
                  <c:v>7.6604444311897781</c:v>
                </c:pt>
                <c:pt idx="33">
                  <c:v>8.6602540378443837</c:v>
                </c:pt>
                <c:pt idx="34">
                  <c:v>9.3969262078590852</c:v>
                </c:pt>
                <c:pt idx="35">
                  <c:v>9.8480775301220795</c:v>
                </c:pt>
                <c:pt idx="36">
                  <c:v>10</c:v>
                </c:pt>
              </c:numCache>
            </c:numRef>
          </c:xVal>
          <c:yVal>
            <c:numRef>
              <c:f>Graph!$AJ$98:$AJ$134</c:f>
              <c:numCache>
                <c:formatCode>General</c:formatCode>
                <c:ptCount val="37"/>
                <c:pt idx="0">
                  <c:v>0</c:v>
                </c:pt>
                <c:pt idx="1">
                  <c:v>1.7364817766693033</c:v>
                </c:pt>
                <c:pt idx="2">
                  <c:v>3.420201433256687</c:v>
                </c:pt>
                <c:pt idx="3">
                  <c:v>4.9999999999999991</c:v>
                </c:pt>
                <c:pt idx="4">
                  <c:v>6.4278760968653925</c:v>
                </c:pt>
                <c:pt idx="5">
                  <c:v>7.6604444311897799</c:v>
                </c:pt>
                <c:pt idx="6">
                  <c:v>8.6602540378443855</c:v>
                </c:pt>
                <c:pt idx="7">
                  <c:v>9.3969262078590834</c:v>
                </c:pt>
                <c:pt idx="8">
                  <c:v>9.8480775301220795</c:v>
                </c:pt>
                <c:pt idx="9">
                  <c:v>10</c:v>
                </c:pt>
                <c:pt idx="10">
                  <c:v>9.8480775301220795</c:v>
                </c:pt>
                <c:pt idx="11">
                  <c:v>9.3969262078590852</c:v>
                </c:pt>
                <c:pt idx="12">
                  <c:v>8.6602540378443873</c:v>
                </c:pt>
                <c:pt idx="13">
                  <c:v>7.6604444311897799</c:v>
                </c:pt>
                <c:pt idx="14">
                  <c:v>6.4278760968653952</c:v>
                </c:pt>
                <c:pt idx="15">
                  <c:v>4.9999999999999991</c:v>
                </c:pt>
                <c:pt idx="16">
                  <c:v>3.4202014332566888</c:v>
                </c:pt>
                <c:pt idx="17">
                  <c:v>1.7364817766693028</c:v>
                </c:pt>
                <c:pt idx="18">
                  <c:v>1.22514845490862E-15</c:v>
                </c:pt>
                <c:pt idx="19">
                  <c:v>-1.7364817766693048</c:v>
                </c:pt>
                <c:pt idx="20">
                  <c:v>-3.4202014332566866</c:v>
                </c:pt>
                <c:pt idx="21">
                  <c:v>-5.0000000000000009</c:v>
                </c:pt>
                <c:pt idx="22">
                  <c:v>-6.4278760968653925</c:v>
                </c:pt>
                <c:pt idx="23">
                  <c:v>-7.660444431189779</c:v>
                </c:pt>
                <c:pt idx="24">
                  <c:v>-8.6602540378443837</c:v>
                </c:pt>
                <c:pt idx="25">
                  <c:v>-9.3969262078590816</c:v>
                </c:pt>
                <c:pt idx="26">
                  <c:v>-9.8480775301220795</c:v>
                </c:pt>
                <c:pt idx="27">
                  <c:v>-10</c:v>
                </c:pt>
                <c:pt idx="28">
                  <c:v>-9.8480775301220813</c:v>
                </c:pt>
                <c:pt idx="29">
                  <c:v>-9.3969262078590852</c:v>
                </c:pt>
                <c:pt idx="30">
                  <c:v>-8.6602540378443855</c:v>
                </c:pt>
                <c:pt idx="31">
                  <c:v>-7.6604444311897808</c:v>
                </c:pt>
                <c:pt idx="32">
                  <c:v>-6.4278760968653961</c:v>
                </c:pt>
                <c:pt idx="33">
                  <c:v>-5.0000000000000044</c:v>
                </c:pt>
                <c:pt idx="34">
                  <c:v>-3.4202014332566861</c:v>
                </c:pt>
                <c:pt idx="35">
                  <c:v>-1.7364817766693128</c:v>
                </c:pt>
                <c:pt idx="36">
                  <c:v>-2.45029690981724E-15</c:v>
                </c:pt>
              </c:numCache>
            </c:numRef>
          </c:yVal>
          <c:smooth val="1"/>
        </c:ser>
        <c:ser>
          <c:idx val="13"/>
          <c:order val="12"/>
          <c:spPr>
            <a:ln w="19050" cap="rnd">
              <a:solidFill>
                <a:schemeClr val="bg2">
                  <a:lumMod val="90000"/>
                </a:schemeClr>
              </a:solidFill>
              <a:round/>
            </a:ln>
            <a:effectLst/>
          </c:spPr>
          <c:marker>
            <c:symbol val="none"/>
          </c:marker>
          <c:xVal>
            <c:numRef>
              <c:f>Graph!$AO$98:$AO$134</c:f>
              <c:numCache>
                <c:formatCode>General</c:formatCode>
                <c:ptCount val="37"/>
                <c:pt idx="0">
                  <c:v>12</c:v>
                </c:pt>
                <c:pt idx="1">
                  <c:v>11.817693036146496</c:v>
                </c:pt>
                <c:pt idx="2">
                  <c:v>11.276311449430901</c:v>
                </c:pt>
                <c:pt idx="3">
                  <c:v>10.392304845413264</c:v>
                </c:pt>
                <c:pt idx="4">
                  <c:v>9.1925333174277366</c:v>
                </c:pt>
                <c:pt idx="5">
                  <c:v>7.7134513162384728</c:v>
                </c:pt>
                <c:pt idx="6">
                  <c:v>6.0000000000000018</c:v>
                </c:pt>
                <c:pt idx="7">
                  <c:v>4.1042417199080257</c:v>
                </c:pt>
                <c:pt idx="8">
                  <c:v>2.083778132003165</c:v>
                </c:pt>
                <c:pt idx="9">
                  <c:v>7.3508907294517201E-16</c:v>
                </c:pt>
                <c:pt idx="10">
                  <c:v>-2.0837781320031636</c:v>
                </c:pt>
                <c:pt idx="11">
                  <c:v>-4.1042417199080248</c:v>
                </c:pt>
                <c:pt idx="12">
                  <c:v>-5.9999999999999973</c:v>
                </c:pt>
                <c:pt idx="13">
                  <c:v>-7.7134513162384728</c:v>
                </c:pt>
                <c:pt idx="14">
                  <c:v>-9.1925333174277348</c:v>
                </c:pt>
                <c:pt idx="15">
                  <c:v>-10.392304845413264</c:v>
                </c:pt>
                <c:pt idx="16">
                  <c:v>-11.276311449430899</c:v>
                </c:pt>
                <c:pt idx="17">
                  <c:v>-11.817693036146496</c:v>
                </c:pt>
                <c:pt idx="18">
                  <c:v>-12</c:v>
                </c:pt>
                <c:pt idx="19">
                  <c:v>-11.817693036146496</c:v>
                </c:pt>
                <c:pt idx="20">
                  <c:v>-11.276311449430901</c:v>
                </c:pt>
                <c:pt idx="21">
                  <c:v>-10.392304845413264</c:v>
                </c:pt>
                <c:pt idx="22">
                  <c:v>-9.1925333174277366</c:v>
                </c:pt>
                <c:pt idx="23">
                  <c:v>-7.7134513162384737</c:v>
                </c:pt>
                <c:pt idx="24">
                  <c:v>-6.0000000000000053</c:v>
                </c:pt>
                <c:pt idx="25">
                  <c:v>-4.1042417199080328</c:v>
                </c:pt>
                <c:pt idx="26">
                  <c:v>-2.0837781320031641</c:v>
                </c:pt>
                <c:pt idx="27">
                  <c:v>-2.205267218835516E-15</c:v>
                </c:pt>
                <c:pt idx="28">
                  <c:v>2.0837781320031596</c:v>
                </c:pt>
                <c:pt idx="29">
                  <c:v>4.1042417199080177</c:v>
                </c:pt>
                <c:pt idx="30">
                  <c:v>6.0000000000000018</c:v>
                </c:pt>
                <c:pt idx="31">
                  <c:v>7.713451316238471</c:v>
                </c:pt>
                <c:pt idx="32">
                  <c:v>9.1925333174277331</c:v>
                </c:pt>
                <c:pt idx="33">
                  <c:v>10.39230484541326</c:v>
                </c:pt>
                <c:pt idx="34">
                  <c:v>11.276311449430901</c:v>
                </c:pt>
                <c:pt idx="35">
                  <c:v>11.817693036146494</c:v>
                </c:pt>
                <c:pt idx="36">
                  <c:v>12</c:v>
                </c:pt>
              </c:numCache>
            </c:numRef>
          </c:xVal>
          <c:yVal>
            <c:numRef>
              <c:f>Graph!$AP$98:$AP$134</c:f>
              <c:numCache>
                <c:formatCode>General</c:formatCode>
                <c:ptCount val="37"/>
                <c:pt idx="0">
                  <c:v>0</c:v>
                </c:pt>
                <c:pt idx="1">
                  <c:v>2.0837781320031641</c:v>
                </c:pt>
                <c:pt idx="2">
                  <c:v>4.1042417199080248</c:v>
                </c:pt>
                <c:pt idx="3">
                  <c:v>5.9999999999999991</c:v>
                </c:pt>
                <c:pt idx="4">
                  <c:v>7.713451316238471</c:v>
                </c:pt>
                <c:pt idx="5">
                  <c:v>9.1925333174277366</c:v>
                </c:pt>
                <c:pt idx="6">
                  <c:v>10.392304845413264</c:v>
                </c:pt>
                <c:pt idx="7">
                  <c:v>11.276311449430899</c:v>
                </c:pt>
                <c:pt idx="8">
                  <c:v>11.817693036146496</c:v>
                </c:pt>
                <c:pt idx="9">
                  <c:v>12</c:v>
                </c:pt>
                <c:pt idx="10">
                  <c:v>11.817693036146496</c:v>
                </c:pt>
                <c:pt idx="11">
                  <c:v>11.276311449430901</c:v>
                </c:pt>
                <c:pt idx="12">
                  <c:v>10.392304845413264</c:v>
                </c:pt>
                <c:pt idx="13">
                  <c:v>9.1925333174277366</c:v>
                </c:pt>
                <c:pt idx="14">
                  <c:v>7.7134513162384737</c:v>
                </c:pt>
                <c:pt idx="15">
                  <c:v>5.9999999999999991</c:v>
                </c:pt>
                <c:pt idx="16">
                  <c:v>4.1042417199080266</c:v>
                </c:pt>
                <c:pt idx="17">
                  <c:v>2.0837781320031632</c:v>
                </c:pt>
                <c:pt idx="18">
                  <c:v>1.470178145890344E-15</c:v>
                </c:pt>
                <c:pt idx="19">
                  <c:v>-2.0837781320031654</c:v>
                </c:pt>
                <c:pt idx="20">
                  <c:v>-4.1042417199080239</c:v>
                </c:pt>
                <c:pt idx="21">
                  <c:v>-6.0000000000000018</c:v>
                </c:pt>
                <c:pt idx="22">
                  <c:v>-7.713451316238471</c:v>
                </c:pt>
                <c:pt idx="23">
                  <c:v>-9.1925333174277348</c:v>
                </c:pt>
                <c:pt idx="24">
                  <c:v>-10.39230484541326</c:v>
                </c:pt>
                <c:pt idx="25">
                  <c:v>-11.276311449430899</c:v>
                </c:pt>
                <c:pt idx="26">
                  <c:v>-11.817693036146496</c:v>
                </c:pt>
                <c:pt idx="27">
                  <c:v>-12</c:v>
                </c:pt>
                <c:pt idx="28">
                  <c:v>-11.817693036146498</c:v>
                </c:pt>
                <c:pt idx="29">
                  <c:v>-11.276311449430903</c:v>
                </c:pt>
                <c:pt idx="30">
                  <c:v>-10.392304845413264</c:v>
                </c:pt>
                <c:pt idx="31">
                  <c:v>-9.1925333174277384</c:v>
                </c:pt>
                <c:pt idx="32">
                  <c:v>-7.7134513162384746</c:v>
                </c:pt>
                <c:pt idx="33">
                  <c:v>-6.0000000000000053</c:v>
                </c:pt>
                <c:pt idx="34">
                  <c:v>-4.104241719908023</c:v>
                </c:pt>
                <c:pt idx="35">
                  <c:v>-2.0837781320031752</c:v>
                </c:pt>
                <c:pt idx="36">
                  <c:v>-2.940356291780688E-15</c:v>
                </c:pt>
              </c:numCache>
            </c:numRef>
          </c:yVal>
          <c:smooth val="1"/>
        </c:ser>
        <c:ser>
          <c:idx val="14"/>
          <c:order val="13"/>
          <c:spPr>
            <a:ln w="19050" cap="rnd">
              <a:solidFill>
                <a:schemeClr val="bg2">
                  <a:lumMod val="90000"/>
                </a:schemeClr>
              </a:solidFill>
              <a:round/>
            </a:ln>
            <a:effectLst/>
          </c:spPr>
          <c:marker>
            <c:symbol val="none"/>
          </c:marker>
          <c:xVal>
            <c:numRef>
              <c:f>Graph!$AR$98:$AR$134</c:f>
              <c:numCache>
                <c:formatCode>General</c:formatCode>
                <c:ptCount val="37"/>
                <c:pt idx="0">
                  <c:v>13</c:v>
                </c:pt>
                <c:pt idx="1">
                  <c:v>12.802500789158705</c:v>
                </c:pt>
                <c:pt idx="2">
                  <c:v>12.21600407021681</c:v>
                </c:pt>
                <c:pt idx="3">
                  <c:v>11.258330249197703</c:v>
                </c:pt>
                <c:pt idx="4">
                  <c:v>9.9585777605467136</c:v>
                </c:pt>
                <c:pt idx="5">
                  <c:v>8.3562389259250125</c:v>
                </c:pt>
                <c:pt idx="6">
                  <c:v>6.5000000000000018</c:v>
                </c:pt>
                <c:pt idx="7">
                  <c:v>4.446261863233695</c:v>
                </c:pt>
                <c:pt idx="8">
                  <c:v>2.2574263096700955</c:v>
                </c:pt>
                <c:pt idx="9">
                  <c:v>7.9634649569060301E-16</c:v>
                </c:pt>
                <c:pt idx="10">
                  <c:v>-2.2574263096700937</c:v>
                </c:pt>
                <c:pt idx="11">
                  <c:v>-4.4462618632336932</c:v>
                </c:pt>
                <c:pt idx="12">
                  <c:v>-6.4999999999999973</c:v>
                </c:pt>
                <c:pt idx="13">
                  <c:v>-8.3562389259250125</c:v>
                </c:pt>
                <c:pt idx="14">
                  <c:v>-9.9585777605467136</c:v>
                </c:pt>
                <c:pt idx="15">
                  <c:v>-11.258330249197703</c:v>
                </c:pt>
                <c:pt idx="16">
                  <c:v>-12.216004070216808</c:v>
                </c:pt>
                <c:pt idx="17">
                  <c:v>-12.802500789158705</c:v>
                </c:pt>
                <c:pt idx="18">
                  <c:v>-13</c:v>
                </c:pt>
                <c:pt idx="19">
                  <c:v>-12.802500789158705</c:v>
                </c:pt>
                <c:pt idx="20">
                  <c:v>-12.21600407021681</c:v>
                </c:pt>
                <c:pt idx="21">
                  <c:v>-11.258330249197702</c:v>
                </c:pt>
                <c:pt idx="22">
                  <c:v>-9.9585777605467136</c:v>
                </c:pt>
                <c:pt idx="23">
                  <c:v>-8.3562389259250125</c:v>
                </c:pt>
                <c:pt idx="24">
                  <c:v>-6.5000000000000053</c:v>
                </c:pt>
                <c:pt idx="25">
                  <c:v>-4.4462618632337021</c:v>
                </c:pt>
                <c:pt idx="26">
                  <c:v>-2.2574263096700942</c:v>
                </c:pt>
                <c:pt idx="27">
                  <c:v>-2.389039487071809E-15</c:v>
                </c:pt>
                <c:pt idx="28">
                  <c:v>2.2574263096700897</c:v>
                </c:pt>
                <c:pt idx="29">
                  <c:v>4.4462618632336861</c:v>
                </c:pt>
                <c:pt idx="30">
                  <c:v>6.5000000000000018</c:v>
                </c:pt>
                <c:pt idx="31">
                  <c:v>8.3562389259250107</c:v>
                </c:pt>
                <c:pt idx="32">
                  <c:v>9.9585777605467118</c:v>
                </c:pt>
                <c:pt idx="33">
                  <c:v>11.258330249197698</c:v>
                </c:pt>
                <c:pt idx="34">
                  <c:v>12.21600407021681</c:v>
                </c:pt>
                <c:pt idx="35">
                  <c:v>12.802500789158703</c:v>
                </c:pt>
                <c:pt idx="36">
                  <c:v>13</c:v>
                </c:pt>
              </c:numCache>
            </c:numRef>
          </c:xVal>
          <c:yVal>
            <c:numRef>
              <c:f>Graph!$AS$98:$AS$134</c:f>
              <c:numCache>
                <c:formatCode>General</c:formatCode>
                <c:ptCount val="37"/>
                <c:pt idx="0">
                  <c:v>0</c:v>
                </c:pt>
                <c:pt idx="1">
                  <c:v>2.2574263096700942</c:v>
                </c:pt>
                <c:pt idx="2">
                  <c:v>4.4462618632336932</c:v>
                </c:pt>
                <c:pt idx="3">
                  <c:v>6.4999999999999991</c:v>
                </c:pt>
                <c:pt idx="4">
                  <c:v>8.3562389259250107</c:v>
                </c:pt>
                <c:pt idx="5">
                  <c:v>9.9585777605467136</c:v>
                </c:pt>
                <c:pt idx="6">
                  <c:v>11.258330249197702</c:v>
                </c:pt>
                <c:pt idx="7">
                  <c:v>12.216004070216808</c:v>
                </c:pt>
                <c:pt idx="8">
                  <c:v>12.802500789158705</c:v>
                </c:pt>
                <c:pt idx="9">
                  <c:v>13</c:v>
                </c:pt>
                <c:pt idx="10">
                  <c:v>12.802500789158705</c:v>
                </c:pt>
                <c:pt idx="11">
                  <c:v>12.21600407021681</c:v>
                </c:pt>
                <c:pt idx="12">
                  <c:v>11.258330249197703</c:v>
                </c:pt>
                <c:pt idx="13">
                  <c:v>9.9585777605467136</c:v>
                </c:pt>
                <c:pt idx="14">
                  <c:v>8.3562389259250125</c:v>
                </c:pt>
                <c:pt idx="15">
                  <c:v>6.4999999999999991</c:v>
                </c:pt>
                <c:pt idx="16">
                  <c:v>4.4462618632336959</c:v>
                </c:pt>
                <c:pt idx="17">
                  <c:v>2.2574263096700937</c:v>
                </c:pt>
                <c:pt idx="18">
                  <c:v>1.592692991381206E-15</c:v>
                </c:pt>
                <c:pt idx="19">
                  <c:v>-2.2574263096700959</c:v>
                </c:pt>
                <c:pt idx="20">
                  <c:v>-4.4462618632336923</c:v>
                </c:pt>
                <c:pt idx="21">
                  <c:v>-6.5000000000000018</c:v>
                </c:pt>
                <c:pt idx="22">
                  <c:v>-8.3562389259250107</c:v>
                </c:pt>
                <c:pt idx="23">
                  <c:v>-9.9585777605467136</c:v>
                </c:pt>
                <c:pt idx="24">
                  <c:v>-11.258330249197698</c:v>
                </c:pt>
                <c:pt idx="25">
                  <c:v>-12.216004070216806</c:v>
                </c:pt>
                <c:pt idx="26">
                  <c:v>-12.802500789158705</c:v>
                </c:pt>
                <c:pt idx="27">
                  <c:v>-13</c:v>
                </c:pt>
                <c:pt idx="28">
                  <c:v>-12.802500789158707</c:v>
                </c:pt>
                <c:pt idx="29">
                  <c:v>-12.216004070216812</c:v>
                </c:pt>
                <c:pt idx="30">
                  <c:v>-11.258330249197702</c:v>
                </c:pt>
                <c:pt idx="31">
                  <c:v>-9.9585777605467154</c:v>
                </c:pt>
                <c:pt idx="32">
                  <c:v>-8.3562389259250143</c:v>
                </c:pt>
                <c:pt idx="33">
                  <c:v>-6.5000000000000053</c:v>
                </c:pt>
                <c:pt idx="34">
                  <c:v>-4.4462618632336914</c:v>
                </c:pt>
                <c:pt idx="35">
                  <c:v>-2.2574263096701066</c:v>
                </c:pt>
                <c:pt idx="36">
                  <c:v>-3.185385982762412E-15</c:v>
                </c:pt>
              </c:numCache>
            </c:numRef>
          </c:yVal>
          <c:smooth val="1"/>
        </c:ser>
        <c:ser>
          <c:idx val="15"/>
          <c:order val="14"/>
          <c:spPr>
            <a:ln w="19050" cap="rnd">
              <a:solidFill>
                <a:schemeClr val="bg2">
                  <a:lumMod val="90000"/>
                </a:schemeClr>
              </a:solidFill>
              <a:round/>
            </a:ln>
            <a:effectLst/>
          </c:spPr>
          <c:marker>
            <c:symbol val="none"/>
          </c:marker>
          <c:xVal>
            <c:numRef>
              <c:f>Graph!$AU$98:$AU$134</c:f>
              <c:numCache>
                <c:formatCode>General</c:formatCode>
                <c:ptCount val="37"/>
                <c:pt idx="0">
                  <c:v>14</c:v>
                </c:pt>
                <c:pt idx="1">
                  <c:v>13.787308542170912</c:v>
                </c:pt>
                <c:pt idx="2">
                  <c:v>13.155696691002717</c:v>
                </c:pt>
                <c:pt idx="3">
                  <c:v>12.124355652982143</c:v>
                </c:pt>
                <c:pt idx="4">
                  <c:v>10.724622203665692</c:v>
                </c:pt>
                <c:pt idx="5">
                  <c:v>8.9990265356115504</c:v>
                </c:pt>
                <c:pt idx="6">
                  <c:v>7.0000000000000018</c:v>
                </c:pt>
                <c:pt idx="7">
                  <c:v>4.7882820065593634</c:v>
                </c:pt>
                <c:pt idx="8">
                  <c:v>2.4310744873370256</c:v>
                </c:pt>
                <c:pt idx="9">
                  <c:v>8.5760391843603401E-16</c:v>
                </c:pt>
                <c:pt idx="10">
                  <c:v>-2.4310744873370242</c:v>
                </c:pt>
                <c:pt idx="11">
                  <c:v>-4.7882820065593616</c:v>
                </c:pt>
                <c:pt idx="12">
                  <c:v>-6.9999999999999964</c:v>
                </c:pt>
                <c:pt idx="13">
                  <c:v>-8.9990265356115504</c:v>
                </c:pt>
                <c:pt idx="14">
                  <c:v>-10.724622203665691</c:v>
                </c:pt>
                <c:pt idx="15">
                  <c:v>-12.124355652982143</c:v>
                </c:pt>
                <c:pt idx="16">
                  <c:v>-13.155696691002717</c:v>
                </c:pt>
                <c:pt idx="17">
                  <c:v>-13.787308542170912</c:v>
                </c:pt>
                <c:pt idx="18">
                  <c:v>-14</c:v>
                </c:pt>
                <c:pt idx="19">
                  <c:v>-13.787308542170912</c:v>
                </c:pt>
                <c:pt idx="20">
                  <c:v>-13.155696691002717</c:v>
                </c:pt>
                <c:pt idx="21">
                  <c:v>-12.124355652982141</c:v>
                </c:pt>
                <c:pt idx="22">
                  <c:v>-10.724622203665692</c:v>
                </c:pt>
                <c:pt idx="23">
                  <c:v>-8.9990265356115522</c:v>
                </c:pt>
                <c:pt idx="24">
                  <c:v>-7.0000000000000062</c:v>
                </c:pt>
                <c:pt idx="25">
                  <c:v>-4.7882820065593714</c:v>
                </c:pt>
                <c:pt idx="26">
                  <c:v>-2.4310744873370247</c:v>
                </c:pt>
                <c:pt idx="27">
                  <c:v>-2.572811755308102E-15</c:v>
                </c:pt>
                <c:pt idx="28">
                  <c:v>2.4310744873370194</c:v>
                </c:pt>
                <c:pt idx="29">
                  <c:v>4.7882820065593545</c:v>
                </c:pt>
                <c:pt idx="30">
                  <c:v>7.0000000000000018</c:v>
                </c:pt>
                <c:pt idx="31">
                  <c:v>8.9990265356115486</c:v>
                </c:pt>
                <c:pt idx="32">
                  <c:v>10.724622203665689</c:v>
                </c:pt>
                <c:pt idx="33">
                  <c:v>12.124355652982137</c:v>
                </c:pt>
                <c:pt idx="34">
                  <c:v>13.155696691002717</c:v>
                </c:pt>
                <c:pt idx="35">
                  <c:v>13.78730854217091</c:v>
                </c:pt>
                <c:pt idx="36">
                  <c:v>14</c:v>
                </c:pt>
              </c:numCache>
            </c:numRef>
          </c:xVal>
          <c:yVal>
            <c:numRef>
              <c:f>Graph!$AV$98:$AV$134</c:f>
              <c:numCache>
                <c:formatCode>General</c:formatCode>
                <c:ptCount val="37"/>
                <c:pt idx="0">
                  <c:v>0</c:v>
                </c:pt>
                <c:pt idx="1">
                  <c:v>2.4310744873370247</c:v>
                </c:pt>
                <c:pt idx="2">
                  <c:v>4.7882820065593616</c:v>
                </c:pt>
                <c:pt idx="3">
                  <c:v>6.9999999999999991</c:v>
                </c:pt>
                <c:pt idx="4">
                  <c:v>8.9990265356115486</c:v>
                </c:pt>
                <c:pt idx="5">
                  <c:v>10.724622203665692</c:v>
                </c:pt>
                <c:pt idx="6">
                  <c:v>12.124355652982141</c:v>
                </c:pt>
                <c:pt idx="7">
                  <c:v>13.155696691002717</c:v>
                </c:pt>
                <c:pt idx="8">
                  <c:v>13.787308542170912</c:v>
                </c:pt>
                <c:pt idx="9">
                  <c:v>14</c:v>
                </c:pt>
                <c:pt idx="10">
                  <c:v>13.787308542170912</c:v>
                </c:pt>
                <c:pt idx="11">
                  <c:v>13.155696691002717</c:v>
                </c:pt>
                <c:pt idx="12">
                  <c:v>12.124355652982143</c:v>
                </c:pt>
                <c:pt idx="13">
                  <c:v>10.724622203665692</c:v>
                </c:pt>
                <c:pt idx="14">
                  <c:v>8.9990265356115522</c:v>
                </c:pt>
                <c:pt idx="15">
                  <c:v>6.9999999999999991</c:v>
                </c:pt>
                <c:pt idx="16">
                  <c:v>4.7882820065593643</c:v>
                </c:pt>
                <c:pt idx="17">
                  <c:v>2.4310744873370238</c:v>
                </c:pt>
                <c:pt idx="18">
                  <c:v>1.715207836872068E-15</c:v>
                </c:pt>
                <c:pt idx="19">
                  <c:v>-2.4310744873370265</c:v>
                </c:pt>
                <c:pt idx="20">
                  <c:v>-4.7882820065593616</c:v>
                </c:pt>
                <c:pt idx="21">
                  <c:v>-7.0000000000000018</c:v>
                </c:pt>
                <c:pt idx="22">
                  <c:v>-8.9990265356115486</c:v>
                </c:pt>
                <c:pt idx="23">
                  <c:v>-10.724622203665691</c:v>
                </c:pt>
                <c:pt idx="24">
                  <c:v>-12.124355652982137</c:v>
                </c:pt>
                <c:pt idx="25">
                  <c:v>-13.155696691002715</c:v>
                </c:pt>
                <c:pt idx="26">
                  <c:v>-13.787308542170912</c:v>
                </c:pt>
                <c:pt idx="27">
                  <c:v>-14</c:v>
                </c:pt>
                <c:pt idx="28">
                  <c:v>-13.787308542170914</c:v>
                </c:pt>
                <c:pt idx="29">
                  <c:v>-13.155696691002719</c:v>
                </c:pt>
                <c:pt idx="30">
                  <c:v>-12.124355652982141</c:v>
                </c:pt>
                <c:pt idx="31">
                  <c:v>-10.724622203665694</c:v>
                </c:pt>
                <c:pt idx="32">
                  <c:v>-8.999026535611554</c:v>
                </c:pt>
                <c:pt idx="33">
                  <c:v>-7.0000000000000062</c:v>
                </c:pt>
                <c:pt idx="34">
                  <c:v>-4.7882820065593608</c:v>
                </c:pt>
                <c:pt idx="35">
                  <c:v>-2.431074487337038</c:v>
                </c:pt>
                <c:pt idx="36">
                  <c:v>-3.430415673744136E-15</c:v>
                </c:pt>
              </c:numCache>
            </c:numRef>
          </c:yVal>
          <c:smooth val="1"/>
        </c:ser>
        <c:ser>
          <c:idx val="0"/>
          <c:order val="15"/>
          <c:spPr>
            <a:ln w="19050" cap="rnd">
              <a:solidFill>
                <a:schemeClr val="accent1"/>
              </a:solidFill>
              <a:round/>
            </a:ln>
            <a:effectLst/>
          </c:spPr>
          <c:marker>
            <c:symbol val="none"/>
          </c:marker>
          <c:xVal>
            <c:numRef>
              <c:f>Calculations!$C$30:$C$58</c:f>
              <c:numCache>
                <c:formatCode>General</c:formatCode>
                <c:ptCount val="29"/>
                <c:pt idx="0">
                  <c:v>-4.9999800000000008</c:v>
                </c:pt>
                <c:pt idx="1">
                  <c:v>-3.9999810000000009</c:v>
                </c:pt>
                <c:pt idx="2">
                  <c:v>-2.999982000000001</c:v>
                </c:pt>
                <c:pt idx="3">
                  <c:v>-1.999983000000001</c:v>
                </c:pt>
                <c:pt idx="4">
                  <c:v>-0.99998400000000087</c:v>
                </c:pt>
                <c:pt idx="5">
                  <c:v>1.499999999921009E-5</c:v>
                </c:pt>
                <c:pt idx="6">
                  <c:v>1.0000139999999993</c:v>
                </c:pt>
                <c:pt idx="7">
                  <c:v>2.0000129999999992</c:v>
                </c:pt>
                <c:pt idx="8">
                  <c:v>3.000011999999999</c:v>
                </c:pt>
                <c:pt idx="9">
                  <c:v>4.0000109999999989</c:v>
                </c:pt>
                <c:pt idx="10">
                  <c:v>5.0000099999999987</c:v>
                </c:pt>
                <c:pt idx="11">
                  <c:v>5.0000349999999987</c:v>
                </c:pt>
                <c:pt idx="12">
                  <c:v>5.0000599999999986</c:v>
                </c:pt>
                <c:pt idx="13">
                  <c:v>5.0000849999999986</c:v>
                </c:pt>
                <c:pt idx="14">
                  <c:v>5.0001099999999985</c:v>
                </c:pt>
                <c:pt idx="15">
                  <c:v>4.0002099999999983</c:v>
                </c:pt>
                <c:pt idx="16">
                  <c:v>3.0003099999999985</c:v>
                </c:pt>
                <c:pt idx="17">
                  <c:v>2.0004099999999987</c:v>
                </c:pt>
                <c:pt idx="18">
                  <c:v>1.0005099999999989</c:v>
                </c:pt>
                <c:pt idx="19">
                  <c:v>6.0999999999900023E-4</c:v>
                </c:pt>
                <c:pt idx="20">
                  <c:v>-0.9992900000000009</c:v>
                </c:pt>
                <c:pt idx="21">
                  <c:v>-1.9991900000000009</c:v>
                </c:pt>
                <c:pt idx="22">
                  <c:v>-2.9990900000000007</c:v>
                </c:pt>
                <c:pt idx="23">
                  <c:v>-3.9989900000000005</c:v>
                </c:pt>
                <c:pt idx="24">
                  <c:v>-4.9988900000000003</c:v>
                </c:pt>
                <c:pt idx="25">
                  <c:v>-4.9991625000000006</c:v>
                </c:pt>
                <c:pt idx="26">
                  <c:v>-4.999435000000001</c:v>
                </c:pt>
                <c:pt idx="27">
                  <c:v>-4.9997075000000013</c:v>
                </c:pt>
                <c:pt idx="28">
                  <c:v>-4.9999800000000016</c:v>
                </c:pt>
              </c:numCache>
            </c:numRef>
          </c:xVal>
          <c:yVal>
            <c:numRef>
              <c:f>Calculations!$D$30:$D$58</c:f>
              <c:numCache>
                <c:formatCode>General</c:formatCode>
                <c:ptCount val="29"/>
                <c:pt idx="0">
                  <c:v>11.5</c:v>
                </c:pt>
                <c:pt idx="1">
                  <c:v>11.5</c:v>
                </c:pt>
                <c:pt idx="2">
                  <c:v>11.5</c:v>
                </c:pt>
                <c:pt idx="3">
                  <c:v>11.5</c:v>
                </c:pt>
                <c:pt idx="4">
                  <c:v>11.5</c:v>
                </c:pt>
                <c:pt idx="5">
                  <c:v>11.5</c:v>
                </c:pt>
                <c:pt idx="6">
                  <c:v>11.5</c:v>
                </c:pt>
                <c:pt idx="7">
                  <c:v>11.5</c:v>
                </c:pt>
                <c:pt idx="8">
                  <c:v>11.5</c:v>
                </c:pt>
                <c:pt idx="9">
                  <c:v>11.5</c:v>
                </c:pt>
                <c:pt idx="10">
                  <c:v>11.5</c:v>
                </c:pt>
                <c:pt idx="11">
                  <c:v>11.749999999992724</c:v>
                </c:pt>
                <c:pt idx="12">
                  <c:v>11.999999999992724</c:v>
                </c:pt>
                <c:pt idx="13">
                  <c:v>12.249999999992724</c:v>
                </c:pt>
                <c:pt idx="14">
                  <c:v>12.499999999992724</c:v>
                </c:pt>
                <c:pt idx="15">
                  <c:v>12.5</c:v>
                </c:pt>
                <c:pt idx="16">
                  <c:v>12.5</c:v>
                </c:pt>
                <c:pt idx="17">
                  <c:v>12.5</c:v>
                </c:pt>
                <c:pt idx="18">
                  <c:v>12.5</c:v>
                </c:pt>
                <c:pt idx="19">
                  <c:v>12.5</c:v>
                </c:pt>
                <c:pt idx="20">
                  <c:v>12.5</c:v>
                </c:pt>
                <c:pt idx="21">
                  <c:v>12.5</c:v>
                </c:pt>
                <c:pt idx="22">
                  <c:v>12.5</c:v>
                </c:pt>
                <c:pt idx="23">
                  <c:v>12.5</c:v>
                </c:pt>
                <c:pt idx="24">
                  <c:v>12.5</c:v>
                </c:pt>
                <c:pt idx="25">
                  <c:v>12.25</c:v>
                </c:pt>
                <c:pt idx="26">
                  <c:v>11.999999999999091</c:v>
                </c:pt>
                <c:pt idx="27">
                  <c:v>11.749999999999091</c:v>
                </c:pt>
                <c:pt idx="28">
                  <c:v>11.499999999999091</c:v>
                </c:pt>
              </c:numCache>
            </c:numRef>
          </c:yVal>
          <c:smooth val="0"/>
        </c:ser>
        <c:ser>
          <c:idx val="16"/>
          <c:order val="16"/>
          <c:tx>
            <c:strRef>
              <c:f>Graph!$AX$98:$AX$116</c:f>
              <c:strCache>
                <c:ptCount val="19"/>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#VALUE!</c:v>
                </c:pt>
                <c:pt idx="13">
                  <c:v>#VALUE!</c:v>
                </c:pt>
                <c:pt idx="14">
                  <c:v>#VALUE!</c:v>
                </c:pt>
                <c:pt idx="15">
                  <c:v>#VALUE!</c:v>
                </c:pt>
                <c:pt idx="16">
                  <c:v>#VALUE!</c:v>
                </c:pt>
                <c:pt idx="17">
                  <c:v>#VALUE!</c:v>
                </c:pt>
                <c:pt idx="18">
                  <c:v>#VALUE!</c:v>
                </c:pt>
              </c:strCache>
            </c:strRef>
          </c:tx>
          <c:spPr>
            <a:ln w="19050" cap="rnd">
              <a:solidFill>
                <a:srgbClr val="C00000"/>
              </a:solidFill>
              <a:round/>
            </a:ln>
            <a:effectLst/>
          </c:spPr>
          <c:marker>
            <c:symbol val="none"/>
          </c:marker>
          <c:xVal>
            <c:numRef>
              <c:f>Graph!$AX$98:$AX$116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Graph!$AY$98:$AY$116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dLbls>
          <c:showLegendKey val="0"/>
          <c:showVal val="0"/>
          <c:showCatName val="0"/>
          <c:showSerName val="0"/>
          <c:showPercent val="0"/>
          <c:showBubbleSize val="0"/>
        </c:dLbls>
        <c:axId val="452837888"/>
        <c:axId val="452836712"/>
      </c:scatterChart>
      <c:valAx>
        <c:axId val="452837888"/>
        <c:scaling>
          <c:orientation val="minMax"/>
          <c:max val="16"/>
          <c:min val="-1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836712"/>
        <c:crosses val="autoZero"/>
        <c:crossBetween val="midCat"/>
        <c:majorUnit val="2"/>
      </c:valAx>
      <c:valAx>
        <c:axId val="452836712"/>
        <c:scaling>
          <c:orientation val="minMax"/>
          <c:max val="16"/>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837888"/>
        <c:crossesAt val="-16"/>
        <c:crossBetween val="midCat"/>
        <c:majorUnit val="2"/>
        <c:min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a:t>
            </a:r>
            <a:r>
              <a:rPr lang="en-US" baseline="0"/>
              <a:t> in Shape with Moisture Change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702970186050439E-2"/>
          <c:y val="0.10626122298577483"/>
          <c:w val="0.9258353098692288"/>
          <c:h val="0.88003745349249696"/>
        </c:manualLayout>
      </c:layout>
      <c:scatterChart>
        <c:scatterStyle val="lineMarker"/>
        <c:varyColors val="0"/>
        <c:ser>
          <c:idx val="0"/>
          <c:order val="0"/>
          <c:spPr>
            <a:ln w="19050" cap="rnd">
              <a:solidFill>
                <a:srgbClr val="00B050"/>
              </a:solidFill>
              <a:round/>
            </a:ln>
            <a:effectLst/>
          </c:spPr>
          <c:marker>
            <c:symbol val="circle"/>
            <c:size val="5"/>
            <c:spPr>
              <a:solidFill>
                <a:srgbClr val="92D050"/>
              </a:solidFill>
              <a:ln w="6350">
                <a:solidFill>
                  <a:srgbClr val="92D050"/>
                </a:solidFill>
              </a:ln>
              <a:effectLst/>
            </c:spPr>
          </c:marker>
          <c:xVal>
            <c:numRef>
              <c:f>Calculations!$C$30:$C$58</c:f>
              <c:numCache>
                <c:formatCode>General</c:formatCode>
                <c:ptCount val="29"/>
                <c:pt idx="0">
                  <c:v>-4.9999800000000008</c:v>
                </c:pt>
                <c:pt idx="1">
                  <c:v>-3.9999810000000009</c:v>
                </c:pt>
                <c:pt idx="2">
                  <c:v>-2.999982000000001</c:v>
                </c:pt>
                <c:pt idx="3">
                  <c:v>-1.999983000000001</c:v>
                </c:pt>
                <c:pt idx="4">
                  <c:v>-0.99998400000000087</c:v>
                </c:pt>
                <c:pt idx="5">
                  <c:v>1.499999999921009E-5</c:v>
                </c:pt>
                <c:pt idx="6">
                  <c:v>1.0000139999999993</c:v>
                </c:pt>
                <c:pt idx="7">
                  <c:v>2.0000129999999992</c:v>
                </c:pt>
                <c:pt idx="8">
                  <c:v>3.000011999999999</c:v>
                </c:pt>
                <c:pt idx="9">
                  <c:v>4.0000109999999989</c:v>
                </c:pt>
                <c:pt idx="10">
                  <c:v>5.0000099999999987</c:v>
                </c:pt>
                <c:pt idx="11">
                  <c:v>5.0000349999999987</c:v>
                </c:pt>
                <c:pt idx="12">
                  <c:v>5.0000599999999986</c:v>
                </c:pt>
                <c:pt idx="13">
                  <c:v>5.0000849999999986</c:v>
                </c:pt>
                <c:pt idx="14">
                  <c:v>5.0001099999999985</c:v>
                </c:pt>
                <c:pt idx="15">
                  <c:v>4.0002099999999983</c:v>
                </c:pt>
                <c:pt idx="16">
                  <c:v>3.0003099999999985</c:v>
                </c:pt>
                <c:pt idx="17">
                  <c:v>2.0004099999999987</c:v>
                </c:pt>
                <c:pt idx="18">
                  <c:v>1.0005099999999989</c:v>
                </c:pt>
                <c:pt idx="19">
                  <c:v>6.0999999999900023E-4</c:v>
                </c:pt>
                <c:pt idx="20">
                  <c:v>-0.9992900000000009</c:v>
                </c:pt>
                <c:pt idx="21">
                  <c:v>-1.9991900000000009</c:v>
                </c:pt>
                <c:pt idx="22">
                  <c:v>-2.9990900000000007</c:v>
                </c:pt>
                <c:pt idx="23">
                  <c:v>-3.9989900000000005</c:v>
                </c:pt>
                <c:pt idx="24">
                  <c:v>-4.9988900000000003</c:v>
                </c:pt>
                <c:pt idx="25">
                  <c:v>-4.9991625000000006</c:v>
                </c:pt>
                <c:pt idx="26">
                  <c:v>-4.999435000000001</c:v>
                </c:pt>
                <c:pt idx="27">
                  <c:v>-4.9997075000000013</c:v>
                </c:pt>
                <c:pt idx="28">
                  <c:v>-4.9999800000000016</c:v>
                </c:pt>
              </c:numCache>
            </c:numRef>
          </c:xVal>
          <c:yVal>
            <c:numRef>
              <c:f>Calculations!$D$30:$D$58</c:f>
              <c:numCache>
                <c:formatCode>General</c:formatCode>
                <c:ptCount val="29"/>
                <c:pt idx="0">
                  <c:v>11.5</c:v>
                </c:pt>
                <c:pt idx="1">
                  <c:v>11.5</c:v>
                </c:pt>
                <c:pt idx="2">
                  <c:v>11.5</c:v>
                </c:pt>
                <c:pt idx="3">
                  <c:v>11.5</c:v>
                </c:pt>
                <c:pt idx="4">
                  <c:v>11.5</c:v>
                </c:pt>
                <c:pt idx="5">
                  <c:v>11.5</c:v>
                </c:pt>
                <c:pt idx="6">
                  <c:v>11.5</c:v>
                </c:pt>
                <c:pt idx="7">
                  <c:v>11.5</c:v>
                </c:pt>
                <c:pt idx="8">
                  <c:v>11.5</c:v>
                </c:pt>
                <c:pt idx="9">
                  <c:v>11.5</c:v>
                </c:pt>
                <c:pt idx="10">
                  <c:v>11.5</c:v>
                </c:pt>
                <c:pt idx="11">
                  <c:v>11.749999999992724</c:v>
                </c:pt>
                <c:pt idx="12">
                  <c:v>11.999999999992724</c:v>
                </c:pt>
                <c:pt idx="13">
                  <c:v>12.249999999992724</c:v>
                </c:pt>
                <c:pt idx="14">
                  <c:v>12.499999999992724</c:v>
                </c:pt>
                <c:pt idx="15">
                  <c:v>12.5</c:v>
                </c:pt>
                <c:pt idx="16">
                  <c:v>12.5</c:v>
                </c:pt>
                <c:pt idx="17">
                  <c:v>12.5</c:v>
                </c:pt>
                <c:pt idx="18">
                  <c:v>12.5</c:v>
                </c:pt>
                <c:pt idx="19">
                  <c:v>12.5</c:v>
                </c:pt>
                <c:pt idx="20">
                  <c:v>12.5</c:v>
                </c:pt>
                <c:pt idx="21">
                  <c:v>12.5</c:v>
                </c:pt>
                <c:pt idx="22">
                  <c:v>12.5</c:v>
                </c:pt>
                <c:pt idx="23">
                  <c:v>12.5</c:v>
                </c:pt>
                <c:pt idx="24">
                  <c:v>12.5</c:v>
                </c:pt>
                <c:pt idx="25">
                  <c:v>12.25</c:v>
                </c:pt>
                <c:pt idx="26">
                  <c:v>11.999999999999091</c:v>
                </c:pt>
                <c:pt idx="27">
                  <c:v>11.749999999999091</c:v>
                </c:pt>
                <c:pt idx="28">
                  <c:v>11.499999999999091</c:v>
                </c:pt>
              </c:numCache>
            </c:numRef>
          </c:yVal>
          <c:smooth val="0"/>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Calculations!$C$59:$C$60</c:f>
              <c:strCache>
                <c:ptCount val="2"/>
                <c:pt idx="1">
                  <c:v>Initial</c:v>
                </c:pt>
              </c:strCache>
            </c:strRef>
          </c:xVal>
          <c:yVal>
            <c:numRef>
              <c:f>Calculations!$D$59:$D$60</c:f>
              <c:numCache>
                <c:formatCode>General</c:formatCode>
                <c:ptCount val="2"/>
              </c:numCache>
            </c:numRef>
          </c:yVal>
          <c:smooth val="0"/>
        </c:ser>
        <c:ser>
          <c:idx val="2"/>
          <c:order val="2"/>
          <c:spPr>
            <a:ln w="19050" cap="rnd">
              <a:solidFill>
                <a:schemeClr val="accent2">
                  <a:lumMod val="50000"/>
                </a:schemeClr>
              </a:solidFill>
              <a:round/>
            </a:ln>
            <a:effectLst/>
          </c:spPr>
          <c:marker>
            <c:symbol val="circle"/>
            <c:size val="5"/>
            <c:spPr>
              <a:solidFill>
                <a:schemeClr val="accent3"/>
              </a:solidFill>
              <a:ln w="9525">
                <a:solidFill>
                  <a:schemeClr val="accent2">
                    <a:lumMod val="50000"/>
                  </a:schemeClr>
                </a:solidFill>
              </a:ln>
              <a:effectLst/>
            </c:spPr>
          </c:marker>
          <c:xVal>
            <c:numRef>
              <c:f>Calculations!$S$30:$S$58</c:f>
              <c:numCache>
                <c:formatCode>General</c:formatCode>
                <c:ptCount val="29"/>
                <c:pt idx="0">
                  <c:v>-4.5800629001024458</c:v>
                </c:pt>
                <c:pt idx="1">
                  <c:v>-3.6604801833295375</c:v>
                </c:pt>
                <c:pt idx="2">
                  <c:v>-2.7431373935782575</c:v>
                </c:pt>
                <c:pt idx="3">
                  <c:v>-1.8276420754506228</c:v>
                </c:pt>
                <c:pt idx="4">
                  <c:v>-0.91346870570401406</c:v>
                </c:pt>
                <c:pt idx="5">
                  <c:v>1.4185416663269195E-5</c:v>
                </c:pt>
                <c:pt idx="6">
                  <c:v>0.9134970874227466</c:v>
                </c:pt>
                <c:pt idx="7">
                  <c:v>1.8276704888967066</c:v>
                </c:pt>
                <c:pt idx="8">
                  <c:v>2.743165857002265</c:v>
                </c:pt>
                <c:pt idx="9">
                  <c:v>3.6605087112404817</c:v>
                </c:pt>
                <c:pt idx="10">
                  <c:v>4.5800915027690197</c:v>
                </c:pt>
                <c:pt idx="11">
                  <c:v>4.5796090701401804</c:v>
                </c:pt>
                <c:pt idx="12">
                  <c:v>4.5791541503486615</c:v>
                </c:pt>
                <c:pt idx="13">
                  <c:v>4.5787248411435613</c:v>
                </c:pt>
                <c:pt idx="14">
                  <c:v>4.5783193967902269</c:v>
                </c:pt>
                <c:pt idx="15">
                  <c:v>3.6596719236284607</c:v>
                </c:pt>
                <c:pt idx="16">
                  <c:v>2.7429850156396447</c:v>
                </c:pt>
                <c:pt idx="17">
                  <c:v>1.8278936692720793</c:v>
                </c:pt>
                <c:pt idx="18">
                  <c:v>0.91393238091156936</c:v>
                </c:pt>
                <c:pt idx="19">
                  <c:v>5.5768075002249329E-4</c:v>
                </c:pt>
                <c:pt idx="20">
                  <c:v>-0.91281665691664593</c:v>
                </c:pt>
                <c:pt idx="21">
                  <c:v>-1.8267768846874903</c:v>
                </c:pt>
                <c:pt idx="22">
                  <c:v>-2.7418665482038675</c:v>
                </c:pt>
                <c:pt idx="23">
                  <c:v>-3.6585512628664238</c:v>
                </c:pt>
                <c:pt idx="24">
                  <c:v>-4.5771961627800533</c:v>
                </c:pt>
                <c:pt idx="25">
                  <c:v>-4.577875061653871</c:v>
                </c:pt>
                <c:pt idx="26">
                  <c:v>-4.5785779540160112</c:v>
                </c:pt>
                <c:pt idx="27">
                  <c:v>-4.5793065957400216</c:v>
                </c:pt>
                <c:pt idx="28">
                  <c:v>-4.5800629001024467</c:v>
                </c:pt>
              </c:numCache>
            </c:numRef>
          </c:xVal>
          <c:yVal>
            <c:numRef>
              <c:f>Calculations!$T$30:$T$58</c:f>
              <c:numCache>
                <c:formatCode>General</c:formatCode>
                <c:ptCount val="29"/>
                <c:pt idx="0">
                  <c:v>11.186801519045508</c:v>
                </c:pt>
                <c:pt idx="1">
                  <c:v>11.151652263945126</c:v>
                </c:pt>
                <c:pt idx="2">
                  <c:v>11.123357378665141</c:v>
                </c:pt>
                <c:pt idx="3">
                  <c:v>11.102589115814775</c:v>
                </c:pt>
                <c:pt idx="4">
                  <c:v>11.089890612771798</c:v>
                </c:pt>
                <c:pt idx="5">
                  <c:v>11.085616666667022</c:v>
                </c:pt>
                <c:pt idx="6">
                  <c:v>11.089890788671594</c:v>
                </c:pt>
                <c:pt idx="7">
                  <c:v>11.102589460224081</c:v>
                </c:pt>
                <c:pt idx="8">
                  <c:v>11.123357877730694</c:v>
                </c:pt>
                <c:pt idx="9">
                  <c:v>11.151652898957467</c:v>
                </c:pt>
                <c:pt idx="10">
                  <c:v>11.186802268339166</c:v>
                </c:pt>
                <c:pt idx="11">
                  <c:v>11.425863455101476</c:v>
                </c:pt>
                <c:pt idx="12">
                  <c:v>11.664993267493958</c:v>
                </c:pt>
                <c:pt idx="13">
                  <c:v>11.904188304701739</c:v>
                </c:pt>
                <c:pt idx="14">
                  <c:v>12.143445373328463</c:v>
                </c:pt>
                <c:pt idx="15">
                  <c:v>12.110678297261227</c:v>
                </c:pt>
                <c:pt idx="16">
                  <c:v>12.084424098038188</c:v>
                </c:pt>
                <c:pt idx="17">
                  <c:v>12.06522748541467</c:v>
                </c:pt>
                <c:pt idx="18">
                  <c:v>12.053520892360559</c:v>
                </c:pt>
                <c:pt idx="19">
                  <c:v>12.049583334775678</c:v>
                </c:pt>
                <c:pt idx="20">
                  <c:v>12.053511395091775</c:v>
                </c:pt>
                <c:pt idx="21">
                  <c:v>12.065208724143277</c:v>
                </c:pt>
                <c:pt idx="22">
                  <c:v>12.084396514224936</c:v>
                </c:pt>
                <c:pt idx="23">
                  <c:v>12.110642496190243</c:v>
                </c:pt>
                <c:pt idx="24">
                  <c:v>12.143402069771929</c:v>
                </c:pt>
                <c:pt idx="25">
                  <c:v>11.904155105132876</c:v>
                </c:pt>
                <c:pt idx="26">
                  <c:v>11.664970517640572</c:v>
                </c:pt>
                <c:pt idx="27">
                  <c:v>11.425851516483034</c:v>
                </c:pt>
                <c:pt idx="28">
                  <c:v>11.186801519044637</c:v>
                </c:pt>
              </c:numCache>
            </c:numRef>
          </c:yVal>
          <c:smooth val="0"/>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Calculations!$S$94:$S$122</c:f>
              <c:numCache>
                <c:formatCode>General</c:formatCode>
                <c:ptCount val="29"/>
                <c:pt idx="0">
                  <c:v>-4.9999803603333346</c:v>
                </c:pt>
                <c:pt idx="1">
                  <c:v>-3.9999813603333347</c:v>
                </c:pt>
                <c:pt idx="2">
                  <c:v>-2.9999823603333349</c:v>
                </c:pt>
                <c:pt idx="3">
                  <c:v>-1.9999833603333348</c:v>
                </c:pt>
                <c:pt idx="4">
                  <c:v>-0.99998436033333471</c:v>
                </c:pt>
                <c:pt idx="5">
                  <c:v>1.4639666665366478E-5</c:v>
                </c:pt>
                <c:pt idx="6">
                  <c:v>1.0000136396666655</c:v>
                </c:pt>
                <c:pt idx="7">
                  <c:v>2.0000126396666653</c:v>
                </c:pt>
                <c:pt idx="8">
                  <c:v>3.0000116396666652</c:v>
                </c:pt>
                <c:pt idx="9">
                  <c:v>4.000010639666665</c:v>
                </c:pt>
                <c:pt idx="10">
                  <c:v>5.0000096396666649</c:v>
                </c:pt>
                <c:pt idx="11">
                  <c:v>5.0000346396666648</c:v>
                </c:pt>
                <c:pt idx="12">
                  <c:v>5.0000596396666648</c:v>
                </c:pt>
                <c:pt idx="13">
                  <c:v>5.0000846396666647</c:v>
                </c:pt>
                <c:pt idx="14">
                  <c:v>5.0001096396666647</c:v>
                </c:pt>
                <c:pt idx="15">
                  <c:v>4.0002096396666644</c:v>
                </c:pt>
                <c:pt idx="16">
                  <c:v>3.0003096396666646</c:v>
                </c:pt>
                <c:pt idx="17">
                  <c:v>2.0004096396666649</c:v>
                </c:pt>
                <c:pt idx="18">
                  <c:v>1.0005096396666651</c:v>
                </c:pt>
                <c:pt idx="19">
                  <c:v>6.096396666651566E-4</c:v>
                </c:pt>
                <c:pt idx="20">
                  <c:v>-0.99929036033333474</c:v>
                </c:pt>
                <c:pt idx="21">
                  <c:v>-1.9991903603333347</c:v>
                </c:pt>
                <c:pt idx="22">
                  <c:v>-2.9990903603333345</c:v>
                </c:pt>
                <c:pt idx="23">
                  <c:v>-3.9989903603333343</c:v>
                </c:pt>
                <c:pt idx="24">
                  <c:v>-4.9988903603333341</c:v>
                </c:pt>
                <c:pt idx="25">
                  <c:v>-4.9991628603333345</c:v>
                </c:pt>
                <c:pt idx="26">
                  <c:v>-4.9994353603333348</c:v>
                </c:pt>
                <c:pt idx="27">
                  <c:v>-4.9997078603333351</c:v>
                </c:pt>
                <c:pt idx="28">
                  <c:v>-4.9999803603333355</c:v>
                </c:pt>
              </c:numCache>
            </c:numRef>
          </c:xVal>
          <c:yVal>
            <c:numRef>
              <c:f>Calculations!$T$94:$T$122</c:f>
              <c:numCache>
                <c:formatCode>General</c:formatCode>
                <c:ptCount val="29"/>
                <c:pt idx="0">
                  <c:v>11.067599999999999</c:v>
                </c:pt>
                <c:pt idx="1">
                  <c:v>11.067599999999999</c:v>
                </c:pt>
                <c:pt idx="2">
                  <c:v>11.067599999999999</c:v>
                </c:pt>
                <c:pt idx="3">
                  <c:v>11.067599999999999</c:v>
                </c:pt>
                <c:pt idx="4">
                  <c:v>11.067599999999999</c:v>
                </c:pt>
                <c:pt idx="5">
                  <c:v>11.067599999999999</c:v>
                </c:pt>
                <c:pt idx="6">
                  <c:v>11.067599999999999</c:v>
                </c:pt>
                <c:pt idx="7">
                  <c:v>11.067599999999999</c:v>
                </c:pt>
                <c:pt idx="8">
                  <c:v>11.067599999999999</c:v>
                </c:pt>
                <c:pt idx="9">
                  <c:v>11.067599999999999</c:v>
                </c:pt>
                <c:pt idx="10">
                  <c:v>11.067599999999999</c:v>
                </c:pt>
                <c:pt idx="11">
                  <c:v>11.317599999992723</c:v>
                </c:pt>
                <c:pt idx="12">
                  <c:v>11.567599999992723</c:v>
                </c:pt>
                <c:pt idx="13">
                  <c:v>11.817599999992723</c:v>
                </c:pt>
                <c:pt idx="14">
                  <c:v>12.067599999992723</c:v>
                </c:pt>
                <c:pt idx="15">
                  <c:v>12.067599999999999</c:v>
                </c:pt>
                <c:pt idx="16">
                  <c:v>12.067599999999999</c:v>
                </c:pt>
                <c:pt idx="17">
                  <c:v>12.067599999999999</c:v>
                </c:pt>
                <c:pt idx="18">
                  <c:v>12.067599999999999</c:v>
                </c:pt>
                <c:pt idx="19">
                  <c:v>12.067599999999999</c:v>
                </c:pt>
                <c:pt idx="20">
                  <c:v>12.067599999999999</c:v>
                </c:pt>
                <c:pt idx="21">
                  <c:v>12.067599999999999</c:v>
                </c:pt>
                <c:pt idx="22">
                  <c:v>12.067599999999999</c:v>
                </c:pt>
                <c:pt idx="23">
                  <c:v>12.067599999999999</c:v>
                </c:pt>
                <c:pt idx="24">
                  <c:v>12.067599999999999</c:v>
                </c:pt>
                <c:pt idx="25">
                  <c:v>11.817599999999999</c:v>
                </c:pt>
                <c:pt idx="26">
                  <c:v>11.567599999999089</c:v>
                </c:pt>
                <c:pt idx="27">
                  <c:v>11.317599999999089</c:v>
                </c:pt>
                <c:pt idx="28">
                  <c:v>11.067599999999089</c:v>
                </c:pt>
              </c:numCache>
            </c:numRef>
          </c:yVal>
          <c:smooth val="0"/>
        </c:ser>
        <c:dLbls>
          <c:showLegendKey val="0"/>
          <c:showVal val="0"/>
          <c:showCatName val="0"/>
          <c:showSerName val="0"/>
          <c:showPercent val="0"/>
          <c:showBubbleSize val="0"/>
        </c:dLbls>
        <c:axId val="452835928"/>
        <c:axId val="452835536"/>
      </c:scatterChart>
      <c:valAx>
        <c:axId val="452835928"/>
        <c:scaling>
          <c:orientation val="minMax"/>
          <c:max val="1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835536"/>
        <c:crosses val="autoZero"/>
        <c:crossBetween val="midCat"/>
      </c:valAx>
      <c:valAx>
        <c:axId val="452835536"/>
        <c:scaling>
          <c:orientation val="minMax"/>
          <c:max val="14"/>
          <c:min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835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2468880</xdr:colOff>
      <xdr:row>0</xdr:row>
      <xdr:rowOff>388620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2468880" cy="388620"/>
        </a:xfrm>
        <a:prstGeom prst="rect">
          <a:avLst/>
        </a:prstGeom>
      </xdr:spPr>
    </xdr:pic>
    <xdr:clientData/>
  </xdr:twoCellAnchor>
  <xdr:twoCellAnchor editAs="oneCell">
    <xdr:from>
      <xdr:col>2</xdr:col>
      <xdr:colOff>158751</xdr:colOff>
      <xdr:row>1</xdr:row>
      <xdr:rowOff>19050</xdr:rowOff>
    </xdr:from>
    <xdr:to>
      <xdr:col>7</xdr:col>
      <xdr:colOff>469698</xdr:colOff>
      <xdr:row>2</xdr:row>
      <xdr:rowOff>1596290</xdr:rowOff>
    </xdr:to>
    <xdr:pic>
      <xdr:nvPicPr>
        <xdr:cNvPr id="6" name="Picture 5"/>
        <xdr:cNvPicPr>
          <a:picLocks noChangeAspect="1"/>
        </xdr:cNvPicPr>
      </xdr:nvPicPr>
      <xdr:blipFill>
        <a:blip xmlns:r="http://schemas.openxmlformats.org/officeDocument/2006/relationships" r:embed="rId2"/>
        <a:stretch>
          <a:fillRect/>
        </a:stretch>
      </xdr:blipFill>
      <xdr:spPr>
        <a:xfrm>
          <a:off x="6648451" y="444500"/>
          <a:ext cx="3517697" cy="1774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0</xdr:row>
      <xdr:rowOff>19050</xdr:rowOff>
    </xdr:from>
    <xdr:to>
      <xdr:col>1</xdr:col>
      <xdr:colOff>2494280</xdr:colOff>
      <xdr:row>1</xdr:row>
      <xdr:rowOff>1270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19050"/>
          <a:ext cx="2468880" cy="388620"/>
        </a:xfrm>
        <a:prstGeom prst="rect">
          <a:avLst/>
        </a:prstGeom>
      </xdr:spPr>
    </xdr:pic>
    <xdr:clientData/>
  </xdr:twoCellAnchor>
  <xdr:twoCellAnchor editAs="oneCell">
    <xdr:from>
      <xdr:col>1</xdr:col>
      <xdr:colOff>1365250</xdr:colOff>
      <xdr:row>24</xdr:row>
      <xdr:rowOff>12700</xdr:rowOff>
    </xdr:from>
    <xdr:to>
      <xdr:col>1</xdr:col>
      <xdr:colOff>4882947</xdr:colOff>
      <xdr:row>33</xdr:row>
      <xdr:rowOff>15140</xdr:rowOff>
    </xdr:to>
    <xdr:pic>
      <xdr:nvPicPr>
        <xdr:cNvPr id="4" name="Picture 3"/>
        <xdr:cNvPicPr>
          <a:picLocks noChangeAspect="1"/>
        </xdr:cNvPicPr>
      </xdr:nvPicPr>
      <xdr:blipFill>
        <a:blip xmlns:r="http://schemas.openxmlformats.org/officeDocument/2006/relationships" r:embed="rId2"/>
        <a:stretch>
          <a:fillRect/>
        </a:stretch>
      </xdr:blipFill>
      <xdr:spPr>
        <a:xfrm>
          <a:off x="2006600" y="14738350"/>
          <a:ext cx="3517697" cy="177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581031</xdr:colOff>
      <xdr:row>11</xdr:row>
      <xdr:rowOff>244475</xdr:rowOff>
    </xdr:from>
    <xdr:to>
      <xdr:col>16</xdr:col>
      <xdr:colOff>568840</xdr:colOff>
      <xdr:row>19</xdr:row>
      <xdr:rowOff>263512</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38101</xdr:colOff>
      <xdr:row>3</xdr:row>
      <xdr:rowOff>0</xdr:rowOff>
    </xdr:from>
    <xdr:to>
      <xdr:col>16</xdr:col>
      <xdr:colOff>476250</xdr:colOff>
      <xdr:row>19</xdr:row>
      <xdr:rowOff>247650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18</xdr:rowOff>
    </xdr:from>
    <xdr:to>
      <xdr:col>1</xdr:col>
      <xdr:colOff>2468880</xdr:colOff>
      <xdr:row>1</xdr:row>
      <xdr:rowOff>17163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0" y="18"/>
          <a:ext cx="2468880" cy="388620"/>
        </a:xfrm>
        <a:prstGeom prst="rect">
          <a:avLst/>
        </a:prstGeom>
      </xdr:spPr>
    </xdr:pic>
    <xdr:clientData/>
  </xdr:twoCellAnchor>
  <xdr:twoCellAnchor>
    <xdr:from>
      <xdr:col>3</xdr:col>
      <xdr:colOff>63513</xdr:colOff>
      <xdr:row>8</xdr:row>
      <xdr:rowOff>31770</xdr:rowOff>
    </xdr:from>
    <xdr:to>
      <xdr:col>7</xdr:col>
      <xdr:colOff>447035</xdr:colOff>
      <xdr:row>19</xdr:row>
      <xdr:rowOff>246692</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95250</xdr:colOff>
      <xdr:row>23</xdr:row>
      <xdr:rowOff>79375</xdr:rowOff>
    </xdr:from>
    <xdr:to>
      <xdr:col>15</xdr:col>
      <xdr:colOff>557010</xdr:colOff>
      <xdr:row>29</xdr:row>
      <xdr:rowOff>43715</xdr:rowOff>
    </xdr:to>
    <xdr:pic>
      <xdr:nvPicPr>
        <xdr:cNvPr id="4" name="Picture 3"/>
        <xdr:cNvPicPr>
          <a:picLocks noChangeAspect="1"/>
        </xdr:cNvPicPr>
      </xdr:nvPicPr>
      <xdr:blipFill>
        <a:blip xmlns:r="http://schemas.openxmlformats.org/officeDocument/2006/relationships" r:embed="rId5"/>
        <a:stretch>
          <a:fillRect/>
        </a:stretch>
      </xdr:blipFill>
      <xdr:spPr>
        <a:xfrm>
          <a:off x="9231313" y="7080250"/>
          <a:ext cx="3517697" cy="177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466725</xdr:colOff>
      <xdr:row>0</xdr:row>
      <xdr:rowOff>63499</xdr:rowOff>
    </xdr:from>
    <xdr:to>
      <xdr:col>27</xdr:col>
      <xdr:colOff>433918</xdr:colOff>
      <xdr:row>43</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78847</xdr:colOff>
      <xdr:row>0</xdr:row>
      <xdr:rowOff>95250</xdr:rowOff>
    </xdr:from>
    <xdr:to>
      <xdr:col>22</xdr:col>
      <xdr:colOff>622300</xdr:colOff>
      <xdr:row>24</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1"/>
  <sheetViews>
    <sheetView showGridLines="0" tabSelected="1" workbookViewId="0">
      <selection activeCell="D2" sqref="D2"/>
    </sheetView>
  </sheetViews>
  <sheetFormatPr defaultColWidth="9.1796875" defaultRowHeight="15.5" x14ac:dyDescent="0.35"/>
  <cols>
    <col min="1" max="1" width="9.1796875" style="44"/>
    <col min="2" max="2" width="83.7265625" style="44" customWidth="1"/>
    <col min="3" max="16384" width="9.1796875" style="44"/>
  </cols>
  <sheetData>
    <row r="1" spans="2:2" ht="33.75" customHeight="1" thickBot="1" x14ac:dyDescent="0.4"/>
    <row r="2" spans="2:2" x14ac:dyDescent="0.35">
      <c r="B2" s="70" t="s">
        <v>352</v>
      </c>
    </row>
    <row r="3" spans="2:2" ht="139.5" x14ac:dyDescent="0.35">
      <c r="B3" s="71" t="s">
        <v>353</v>
      </c>
    </row>
    <row r="4" spans="2:2" x14ac:dyDescent="0.35">
      <c r="B4" s="71"/>
    </row>
    <row r="5" spans="2:2" x14ac:dyDescent="0.35">
      <c r="B5" s="72" t="s">
        <v>354</v>
      </c>
    </row>
    <row r="6" spans="2:2" ht="93" x14ac:dyDescent="0.35">
      <c r="B6" s="71" t="s">
        <v>355</v>
      </c>
    </row>
    <row r="7" spans="2:2" x14ac:dyDescent="0.35">
      <c r="B7" s="71"/>
    </row>
    <row r="8" spans="2:2" x14ac:dyDescent="0.35">
      <c r="B8" s="72" t="s">
        <v>356</v>
      </c>
    </row>
    <row r="9" spans="2:2" ht="124" x14ac:dyDescent="0.35">
      <c r="B9" s="71" t="s">
        <v>357</v>
      </c>
    </row>
    <row r="10" spans="2:2" x14ac:dyDescent="0.35">
      <c r="B10" s="71"/>
    </row>
    <row r="11" spans="2:2" s="45" customFormat="1" ht="62" x14ac:dyDescent="0.35">
      <c r="B11" s="83" t="s">
        <v>358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workbookViewId="0">
      <selection activeCell="B26" sqref="B26"/>
    </sheetView>
  </sheetViews>
  <sheetFormatPr defaultColWidth="9.1796875" defaultRowHeight="15.5" x14ac:dyDescent="0.35"/>
  <cols>
    <col min="1" max="1" width="9.1796875" style="65"/>
    <col min="2" max="2" width="97.453125" style="65" customWidth="1"/>
    <col min="3" max="5" width="9.1796875" style="65"/>
    <col min="6" max="6" width="49" style="65" customWidth="1"/>
    <col min="7" max="16384" width="9.1796875" style="65"/>
  </cols>
  <sheetData>
    <row r="1" spans="2:6" ht="32.25" customHeight="1" x14ac:dyDescent="0.35"/>
    <row r="2" spans="2:6" x14ac:dyDescent="0.35">
      <c r="B2" s="66" t="s">
        <v>359</v>
      </c>
    </row>
    <row r="3" spans="2:6" x14ac:dyDescent="0.35">
      <c r="B3" s="67" t="s">
        <v>360</v>
      </c>
    </row>
    <row r="4" spans="2:6" ht="77.5" x14ac:dyDescent="0.35">
      <c r="B4" s="68" t="s">
        <v>361</v>
      </c>
    </row>
    <row r="5" spans="2:6" ht="108.5" x14ac:dyDescent="0.35">
      <c r="B5" s="68" t="s">
        <v>362</v>
      </c>
    </row>
    <row r="6" spans="2:6" x14ac:dyDescent="0.35">
      <c r="B6" s="69" t="s">
        <v>365</v>
      </c>
    </row>
    <row r="7" spans="2:6" ht="60" customHeight="1" x14ac:dyDescent="0.35">
      <c r="B7" s="68" t="s">
        <v>366</v>
      </c>
    </row>
    <row r="8" spans="2:6" ht="108.5" x14ac:dyDescent="0.35">
      <c r="B8" s="68" t="s">
        <v>363</v>
      </c>
      <c r="F8" s="68"/>
    </row>
    <row r="9" spans="2:6" ht="31" x14ac:dyDescent="0.35">
      <c r="B9" s="68" t="s">
        <v>367</v>
      </c>
    </row>
    <row r="10" spans="2:6" x14ac:dyDescent="0.35">
      <c r="B10" s="69" t="s">
        <v>368</v>
      </c>
    </row>
    <row r="11" spans="2:6" ht="31" x14ac:dyDescent="0.35">
      <c r="B11" s="68" t="s">
        <v>369</v>
      </c>
    </row>
    <row r="12" spans="2:6" ht="122.25" customHeight="1" x14ac:dyDescent="0.35">
      <c r="B12" s="68" t="s">
        <v>370</v>
      </c>
    </row>
    <row r="13" spans="2:6" ht="124" x14ac:dyDescent="0.35">
      <c r="B13" s="68" t="s">
        <v>371</v>
      </c>
    </row>
    <row r="14" spans="2:6" x14ac:dyDescent="0.35">
      <c r="B14" s="69" t="s">
        <v>372</v>
      </c>
    </row>
    <row r="15" spans="2:6" x14ac:dyDescent="0.35">
      <c r="B15" s="65" t="s">
        <v>395</v>
      </c>
    </row>
    <row r="16" spans="2:6" ht="46.5" x14ac:dyDescent="0.35">
      <c r="B16" s="68" t="s">
        <v>396</v>
      </c>
    </row>
    <row r="17" spans="2:2" ht="31" x14ac:dyDescent="0.35">
      <c r="B17" s="68" t="s">
        <v>397</v>
      </c>
    </row>
    <row r="18" spans="2:2" ht="31" x14ac:dyDescent="0.35">
      <c r="B18" s="68" t="s">
        <v>398</v>
      </c>
    </row>
    <row r="19" spans="2:2" ht="31" x14ac:dyDescent="0.35">
      <c r="B19" s="68" t="s">
        <v>399</v>
      </c>
    </row>
    <row r="20" spans="2:2" ht="93" x14ac:dyDescent="0.35">
      <c r="B20" s="68" t="s">
        <v>400</v>
      </c>
    </row>
    <row r="21" spans="2:2" ht="46.5" x14ac:dyDescent="0.35">
      <c r="B21" s="68" t="s">
        <v>401</v>
      </c>
    </row>
    <row r="22" spans="2:2" ht="31" x14ac:dyDescent="0.35">
      <c r="B22" s="68" t="s">
        <v>402</v>
      </c>
    </row>
    <row r="23" spans="2:2" ht="46.5" x14ac:dyDescent="0.35">
      <c r="B23" s="68" t="s">
        <v>403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zoomScale="80" zoomScaleNormal="80" workbookViewId="0">
      <selection activeCell="I27" sqref="I27"/>
    </sheetView>
  </sheetViews>
  <sheetFormatPr defaultRowHeight="14.5" x14ac:dyDescent="0.35"/>
  <cols>
    <col min="1" max="1" width="3.453125" customWidth="1"/>
    <col min="2" max="2" width="48.1796875" customWidth="1"/>
    <col min="3" max="3" width="10.26953125" customWidth="1"/>
    <col min="5" max="5" width="21" customWidth="1"/>
    <col min="6" max="6" width="4.1796875" customWidth="1"/>
  </cols>
  <sheetData>
    <row r="1" spans="1:34" ht="29.25" customHeight="1" x14ac:dyDescent="0.35">
      <c r="A1" s="36"/>
      <c r="B1" s="36"/>
      <c r="C1" s="36"/>
      <c r="D1" s="36"/>
      <c r="E1" s="84" t="s">
        <v>351</v>
      </c>
      <c r="F1" s="84"/>
      <c r="G1" s="84"/>
      <c r="H1" s="84"/>
      <c r="I1" s="84"/>
      <c r="J1" s="84"/>
      <c r="K1" s="84"/>
      <c r="L1" s="36"/>
      <c r="M1" s="36"/>
      <c r="N1" s="36"/>
      <c r="O1" s="36"/>
      <c r="P1" s="36"/>
      <c r="Q1" s="36"/>
      <c r="R1" s="36"/>
      <c r="S1" s="36"/>
      <c r="T1" s="36"/>
      <c r="U1" s="36"/>
      <c r="V1" s="36"/>
      <c r="W1" s="36"/>
      <c r="X1" s="36"/>
      <c r="Y1" s="36"/>
      <c r="Z1" s="36"/>
      <c r="AA1" s="36"/>
      <c r="AB1" s="36"/>
      <c r="AC1" s="36"/>
      <c r="AD1" s="36"/>
      <c r="AE1" s="36"/>
      <c r="AF1" s="36"/>
      <c r="AG1" s="36"/>
      <c r="AH1" s="36"/>
    </row>
    <row r="2" spans="1:34" ht="24" customHeight="1" thickBot="1" x14ac:dyDescent="0.45">
      <c r="A2" s="36"/>
      <c r="B2" s="37" t="s">
        <v>100</v>
      </c>
      <c r="C2" s="38"/>
      <c r="D2" s="38"/>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24" customHeight="1" thickTop="1" x14ac:dyDescent="0.35">
      <c r="A3" s="36"/>
      <c r="B3" s="30" t="s">
        <v>106</v>
      </c>
      <c r="C3" s="31">
        <v>10</v>
      </c>
      <c r="D3" s="62"/>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ht="24" customHeight="1" x14ac:dyDescent="0.35">
      <c r="A4" s="36"/>
      <c r="B4" s="32" t="s">
        <v>107</v>
      </c>
      <c r="C4" s="28">
        <v>1</v>
      </c>
      <c r="D4" s="63"/>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ht="24" customHeight="1" x14ac:dyDescent="0.45">
      <c r="A5" s="36"/>
      <c r="B5" s="32" t="s">
        <v>108</v>
      </c>
      <c r="C5" s="28">
        <v>0</v>
      </c>
      <c r="D5" s="35">
        <v>12</v>
      </c>
      <c r="E5" s="39" t="str">
        <f>IF(Calculations!W63=1,"Please Move Board Off X-Axis","")</f>
        <v/>
      </c>
      <c r="F5" s="75"/>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ht="24" customHeight="1" x14ac:dyDescent="0.45">
      <c r="A6" s="36"/>
      <c r="B6" s="32" t="s">
        <v>101</v>
      </c>
      <c r="C6" s="28">
        <v>30</v>
      </c>
      <c r="D6" s="63"/>
      <c r="E6" s="42" t="str">
        <f>IF(OR(C6&lt;0,C6&gt;30),"MC Should be between 0 and 30","")</f>
        <v/>
      </c>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ht="24" customHeight="1" thickBot="1" x14ac:dyDescent="0.5">
      <c r="A7" s="36"/>
      <c r="B7" s="32" t="s">
        <v>102</v>
      </c>
      <c r="C7" s="28">
        <v>7</v>
      </c>
      <c r="D7" s="63"/>
      <c r="E7" s="42" t="str">
        <f>IF(OR(C7&lt;0,C7&gt;30),"MC Should be between 0 and 30","")</f>
        <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ht="24" customHeight="1" thickTop="1" thickBot="1" x14ac:dyDescent="0.4">
      <c r="A8" s="36"/>
      <c r="B8" s="32" t="s">
        <v>346</v>
      </c>
      <c r="C8" s="29"/>
      <c r="D8" s="40" t="s">
        <v>344</v>
      </c>
      <c r="E8" s="41" t="s">
        <v>292</v>
      </c>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ht="24" customHeight="1" thickTop="1" thickBot="1" x14ac:dyDescent="0.4">
      <c r="A9" s="36"/>
      <c r="B9" s="33" t="s">
        <v>345</v>
      </c>
      <c r="C9" s="34">
        <v>30</v>
      </c>
      <c r="D9" s="64"/>
      <c r="E9" s="43" t="str">
        <f>IF(C9&gt;32,"Please Select a Smaller Log Diameter","")</f>
        <v/>
      </c>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ht="24" customHeight="1" thickTop="1" thickBot="1" x14ac:dyDescent="0.45">
      <c r="A10" s="36"/>
      <c r="B10" s="37" t="s">
        <v>103</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4" ht="24" customHeight="1" thickTop="1" x14ac:dyDescent="0.35">
      <c r="A11" s="36"/>
      <c r="B11" s="30" t="s">
        <v>404</v>
      </c>
      <c r="C11" s="46">
        <f>VLOOKUP(E8,Species!$B$2:$E$198,3)</f>
        <v>11.3</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4" ht="24" customHeight="1" x14ac:dyDescent="0.35">
      <c r="A12" s="36"/>
      <c r="B12" s="32" t="s">
        <v>405</v>
      </c>
      <c r="C12" s="47">
        <f>VLOOKUP(E8,Species!$B$2:$E$198,2)</f>
        <v>4.7</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row>
    <row r="13" spans="1:34" ht="24" customHeight="1" x14ac:dyDescent="0.35">
      <c r="A13" s="36"/>
      <c r="B13" s="32" t="s">
        <v>141</v>
      </c>
      <c r="C13" s="48">
        <f>Calculations!S80</f>
        <v>9.1577835271365426</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row>
    <row r="14" spans="1:34" ht="24" customHeight="1" x14ac:dyDescent="0.35">
      <c r="A14" s="36"/>
      <c r="B14" s="32" t="s">
        <v>142</v>
      </c>
      <c r="C14" s="48">
        <f>Calculations!S81</f>
        <v>0.96089543779080488</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row>
    <row r="15" spans="1:34" ht="24" customHeight="1" x14ac:dyDescent="0.35">
      <c r="A15" s="36"/>
      <c r="B15" s="32" t="s">
        <v>104</v>
      </c>
      <c r="C15" s="48">
        <f>Calculations!G80</f>
        <v>-0.84171147286345693</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row>
    <row r="16" spans="1:34" ht="24" customHeight="1" x14ac:dyDescent="0.35">
      <c r="A16" s="36"/>
      <c r="B16" s="32" t="s">
        <v>105</v>
      </c>
      <c r="C16" s="48">
        <f>Calculations!G81</f>
        <v>-3.9104788225989728E-2</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row r="17" spans="1:34" ht="24" customHeight="1" x14ac:dyDescent="0.35">
      <c r="A17" s="36"/>
      <c r="B17" s="32" t="s">
        <v>379</v>
      </c>
      <c r="C17" s="48">
        <f>-Calculations!K83</f>
        <v>-8.4175398143951963</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row>
    <row r="18" spans="1:34" ht="24" customHeight="1" x14ac:dyDescent="0.35">
      <c r="A18" s="36"/>
      <c r="B18" s="32" t="s">
        <v>380</v>
      </c>
      <c r="C18" s="48">
        <f>-Calculations!K84</f>
        <v>-3.9104779387652839</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row>
    <row r="19" spans="1:34" ht="24" customHeight="1" x14ac:dyDescent="0.35">
      <c r="A19" s="36"/>
      <c r="B19" s="32" t="s">
        <v>381</v>
      </c>
      <c r="C19" s="48">
        <f>Calculations!K80</f>
        <v>10.979399757906776</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1:34" ht="24" customHeight="1" thickBot="1" x14ac:dyDescent="0.4">
      <c r="A20" s="36"/>
      <c r="B20" s="32" t="s">
        <v>382</v>
      </c>
      <c r="C20" s="48">
        <f>Calculations!K81</f>
        <v>5.1006233983895006</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row>
    <row r="21" spans="1:34" ht="24" customHeight="1" thickTop="1" x14ac:dyDescent="0.35">
      <c r="A21" s="36"/>
      <c r="B21" s="32" t="s">
        <v>138</v>
      </c>
      <c r="C21" s="49" t="s">
        <v>364</v>
      </c>
      <c r="D21" s="56" t="str">
        <f>Calculations!G65</f>
        <v>Board is Cupped</v>
      </c>
      <c r="E21" s="57"/>
      <c r="F21" s="58"/>
      <c r="G21" s="58"/>
      <c r="H21" s="59"/>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row>
    <row r="22" spans="1:34" ht="24" customHeight="1" x14ac:dyDescent="0.35">
      <c r="A22" s="36"/>
      <c r="B22" s="60"/>
      <c r="C22" s="61"/>
      <c r="D22" s="50"/>
      <c r="E22" s="51"/>
      <c r="F22" s="52" t="str">
        <f>"Valley to Peak Distance of"</f>
        <v>Valley to Peak Distance of</v>
      </c>
      <c r="G22" s="53">
        <f>Calculations!G64</f>
        <v>9.3862038552785521E-2</v>
      </c>
      <c r="H22" s="54" t="s">
        <v>139</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row>
    <row r="23" spans="1:34" ht="24" customHeight="1" thickBot="1" x14ac:dyDescent="0.4">
      <c r="A23" s="36"/>
      <c r="B23" s="33" t="s">
        <v>373</v>
      </c>
      <c r="C23" s="55">
        <f>Calculations!G72</f>
        <v>0.86278106643651142</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row>
    <row r="24" spans="1:34" ht="24" customHeight="1" thickTop="1" x14ac:dyDescent="0.3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ht="24" customHeight="1" x14ac:dyDescent="0.3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row>
    <row r="26" spans="1:34" ht="24" customHeight="1" x14ac:dyDescent="0.3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row>
    <row r="27" spans="1:34" ht="24" customHeight="1" x14ac:dyDescent="0.3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row>
    <row r="28" spans="1:34" ht="24" customHeight="1" x14ac:dyDescent="0.3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34" ht="24" customHeight="1" x14ac:dyDescent="0.3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row>
    <row r="30" spans="1:34" ht="24" customHeight="1" x14ac:dyDescent="0.3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34" ht="24" customHeight="1" x14ac:dyDescent="0.3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34" ht="24" customHeight="1" x14ac:dyDescent="0.35"/>
    <row r="33" ht="24" customHeight="1" x14ac:dyDescent="0.35"/>
    <row r="34" ht="24" customHeight="1" x14ac:dyDescent="0.35"/>
    <row r="35" ht="24" customHeight="1" x14ac:dyDescent="0.35"/>
    <row r="36" ht="24" customHeight="1" x14ac:dyDescent="0.35"/>
    <row r="37" ht="24" customHeight="1" x14ac:dyDescent="0.35"/>
    <row r="38" ht="24" customHeight="1" x14ac:dyDescent="0.35"/>
    <row r="39" ht="24" customHeight="1" x14ac:dyDescent="0.35"/>
  </sheetData>
  <mergeCells count="1">
    <mergeCell ref="E1:K1"/>
  </mergeCells>
  <dataValidations count="1">
    <dataValidation type="list" allowBlank="1" showInputMessage="1" showErrorMessage="1" promptTitle="Select the species of wood." sqref="E8">
      <formula1>Allwoods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34"/>
  <sheetViews>
    <sheetView zoomScale="40" zoomScaleNormal="40" workbookViewId="0"/>
  </sheetViews>
  <sheetFormatPr defaultRowHeight="14.5" x14ac:dyDescent="0.35"/>
  <cols>
    <col min="12" max="12" width="10.81640625" bestFit="1" customWidth="1"/>
  </cols>
  <sheetData>
    <row r="1" spans="2:14" x14ac:dyDescent="0.35">
      <c r="B1" t="s">
        <v>1</v>
      </c>
      <c r="C1">
        <f>'Input Output'!C9</f>
        <v>30</v>
      </c>
    </row>
    <row r="2" spans="2:14" x14ac:dyDescent="0.35">
      <c r="B2" t="s">
        <v>4</v>
      </c>
      <c r="C2">
        <v>4</v>
      </c>
      <c r="D2">
        <v>5</v>
      </c>
    </row>
    <row r="3" spans="2:14" x14ac:dyDescent="0.35">
      <c r="B3" t="s">
        <v>5</v>
      </c>
      <c r="C3">
        <v>6</v>
      </c>
    </row>
    <row r="4" spans="2:14" x14ac:dyDescent="0.35">
      <c r="B4" t="s">
        <v>6</v>
      </c>
      <c r="C4">
        <v>1</v>
      </c>
    </row>
    <row r="6" spans="2:14" x14ac:dyDescent="0.35">
      <c r="C6" t="s">
        <v>2</v>
      </c>
      <c r="D6" t="s">
        <v>3</v>
      </c>
    </row>
    <row r="7" spans="2:14" x14ac:dyDescent="0.35">
      <c r="B7" t="s">
        <v>0</v>
      </c>
      <c r="C7">
        <v>0</v>
      </c>
      <c r="D7">
        <v>0</v>
      </c>
      <c r="F7" t="s">
        <v>35</v>
      </c>
      <c r="G7">
        <f>C1/2</f>
        <v>15</v>
      </c>
    </row>
    <row r="8" spans="2:14" x14ac:dyDescent="0.35">
      <c r="B8" t="s">
        <v>14</v>
      </c>
      <c r="C8">
        <f>C$2</f>
        <v>4</v>
      </c>
      <c r="D8">
        <f>D$2</f>
        <v>5</v>
      </c>
      <c r="N8" s="4" t="s">
        <v>95</v>
      </c>
    </row>
    <row r="9" spans="2:14" x14ac:dyDescent="0.35">
      <c r="B9" t="s">
        <v>7</v>
      </c>
      <c r="C9">
        <f>C8+(C$3/10)</f>
        <v>4.5999999999999996</v>
      </c>
      <c r="D9">
        <f t="shared" ref="D9:D18" si="0">D$2</f>
        <v>5</v>
      </c>
      <c r="F9" t="s">
        <v>2</v>
      </c>
      <c r="G9" t="s">
        <v>3</v>
      </c>
      <c r="I9" t="s">
        <v>99</v>
      </c>
      <c r="J9" t="s">
        <v>87</v>
      </c>
      <c r="K9" t="s">
        <v>98</v>
      </c>
      <c r="M9" s="2" t="s">
        <v>93</v>
      </c>
      <c r="N9" s="2" t="s">
        <v>94</v>
      </c>
    </row>
    <row r="10" spans="2:14" x14ac:dyDescent="0.35">
      <c r="B10" t="s">
        <v>8</v>
      </c>
      <c r="C10">
        <f t="shared" ref="C10:C18" si="1">C9+(C$3/10)</f>
        <v>5.1999999999999993</v>
      </c>
      <c r="D10">
        <f t="shared" si="0"/>
        <v>5</v>
      </c>
      <c r="F10">
        <f>G7</f>
        <v>15</v>
      </c>
      <c r="G10">
        <v>0</v>
      </c>
      <c r="I10">
        <v>0</v>
      </c>
      <c r="J10">
        <f>G$7</f>
        <v>15</v>
      </c>
      <c r="K10">
        <f>I10*PI()/180</f>
        <v>0</v>
      </c>
      <c r="M10">
        <f>J10*COS(K10)</f>
        <v>15</v>
      </c>
      <c r="N10">
        <f>J10*SIN(K10)</f>
        <v>0</v>
      </c>
    </row>
    <row r="11" spans="2:14" x14ac:dyDescent="0.35">
      <c r="B11" t="s">
        <v>9</v>
      </c>
      <c r="C11">
        <f t="shared" si="1"/>
        <v>5.7999999999999989</v>
      </c>
      <c r="D11">
        <f t="shared" si="0"/>
        <v>5</v>
      </c>
      <c r="F11" s="1">
        <f>F10-(G$7/22)</f>
        <v>14.318181818181818</v>
      </c>
      <c r="G11" s="1">
        <f>SQRT(G$7^2-F11^2)</f>
        <v>4.4709808120240915</v>
      </c>
      <c r="I11">
        <v>10</v>
      </c>
      <c r="J11">
        <f t="shared" ref="J11:J46" si="2">G$7</f>
        <v>15</v>
      </c>
      <c r="K11">
        <f t="shared" ref="K11:K46" si="3">I11*PI()/180</f>
        <v>0.17453292519943295</v>
      </c>
      <c r="M11">
        <f t="shared" ref="M11:M31" si="4">J11*COS(K11)</f>
        <v>14.772116295183121</v>
      </c>
      <c r="N11">
        <f t="shared" ref="N11:N31" si="5">J11*SIN(K11)</f>
        <v>2.6047226650039548</v>
      </c>
    </row>
    <row r="12" spans="2:14" x14ac:dyDescent="0.35">
      <c r="B12" t="s">
        <v>10</v>
      </c>
      <c r="C12">
        <f t="shared" si="1"/>
        <v>6.3999999999999986</v>
      </c>
      <c r="D12">
        <f t="shared" si="0"/>
        <v>5</v>
      </c>
      <c r="F12">
        <f>F11-(G$7/10)</f>
        <v>12.818181818181818</v>
      </c>
      <c r="G12">
        <f>SQRT(G$7^2-F12^2)</f>
        <v>7.7906491947740175</v>
      </c>
      <c r="I12">
        <v>20</v>
      </c>
      <c r="J12">
        <f t="shared" si="2"/>
        <v>15</v>
      </c>
      <c r="K12">
        <f t="shared" si="3"/>
        <v>0.3490658503988659</v>
      </c>
      <c r="M12">
        <f t="shared" si="4"/>
        <v>14.095389311788626</v>
      </c>
      <c r="N12">
        <f t="shared" si="5"/>
        <v>5.130302149885031</v>
      </c>
    </row>
    <row r="13" spans="2:14" x14ac:dyDescent="0.35">
      <c r="B13" t="s">
        <v>11</v>
      </c>
      <c r="C13">
        <f t="shared" si="1"/>
        <v>6.9999999999999982</v>
      </c>
      <c r="D13">
        <f t="shared" si="0"/>
        <v>5</v>
      </c>
      <c r="F13">
        <f>F11-(G$7/10)</f>
        <v>12.818181818181818</v>
      </c>
      <c r="G13">
        <f t="shared" ref="G13:G20" si="6">SQRT(G$7^2-F13^2)</f>
        <v>7.7906491947740175</v>
      </c>
      <c r="I13">
        <v>30</v>
      </c>
      <c r="J13">
        <f t="shared" si="2"/>
        <v>15</v>
      </c>
      <c r="K13">
        <f t="shared" si="3"/>
        <v>0.52359877559829882</v>
      </c>
      <c r="M13">
        <f t="shared" si="4"/>
        <v>12.99038105676658</v>
      </c>
      <c r="N13">
        <f t="shared" si="5"/>
        <v>7.4999999999999991</v>
      </c>
    </row>
    <row r="14" spans="2:14" x14ac:dyDescent="0.35">
      <c r="B14" t="s">
        <v>12</v>
      </c>
      <c r="C14">
        <f t="shared" si="1"/>
        <v>7.5999999999999979</v>
      </c>
      <c r="D14">
        <f t="shared" si="0"/>
        <v>5</v>
      </c>
      <c r="F14">
        <f t="shared" ref="F14:F20" si="7">F13-(G$7/10)</f>
        <v>11.318181818181818</v>
      </c>
      <c r="G14">
        <f t="shared" si="6"/>
        <v>9.8437167945130621</v>
      </c>
      <c r="I14">
        <v>40</v>
      </c>
      <c r="J14">
        <f t="shared" si="2"/>
        <v>15</v>
      </c>
      <c r="K14">
        <f t="shared" si="3"/>
        <v>0.69813170079773179</v>
      </c>
      <c r="M14">
        <f t="shared" si="4"/>
        <v>11.490666646784669</v>
      </c>
      <c r="N14">
        <f t="shared" si="5"/>
        <v>9.6418141452980883</v>
      </c>
    </row>
    <row r="15" spans="2:14" x14ac:dyDescent="0.35">
      <c r="B15" t="s">
        <v>13</v>
      </c>
      <c r="C15">
        <f t="shared" si="1"/>
        <v>8.1999999999999975</v>
      </c>
      <c r="D15">
        <f t="shared" si="0"/>
        <v>5</v>
      </c>
      <c r="F15">
        <f t="shared" si="7"/>
        <v>9.8181818181818183</v>
      </c>
      <c r="G15">
        <f t="shared" si="6"/>
        <v>11.340339756159159</v>
      </c>
      <c r="I15">
        <v>50</v>
      </c>
      <c r="J15">
        <f t="shared" si="2"/>
        <v>15</v>
      </c>
      <c r="K15">
        <f t="shared" si="3"/>
        <v>0.87266462599716477</v>
      </c>
      <c r="M15">
        <f t="shared" si="4"/>
        <v>9.6418141452980901</v>
      </c>
      <c r="N15">
        <f t="shared" si="5"/>
        <v>11.490666646784669</v>
      </c>
    </row>
    <row r="16" spans="2:14" x14ac:dyDescent="0.35">
      <c r="B16" t="s">
        <v>15</v>
      </c>
      <c r="C16">
        <f t="shared" si="1"/>
        <v>8.7999999999999972</v>
      </c>
      <c r="D16">
        <f t="shared" si="0"/>
        <v>5</v>
      </c>
      <c r="F16">
        <f t="shared" si="7"/>
        <v>8.3181818181818183</v>
      </c>
      <c r="G16">
        <f t="shared" si="6"/>
        <v>12.482301520139201</v>
      </c>
      <c r="I16">
        <v>60</v>
      </c>
      <c r="J16">
        <f t="shared" si="2"/>
        <v>15</v>
      </c>
      <c r="K16">
        <f t="shared" si="3"/>
        <v>1.0471975511965976</v>
      </c>
      <c r="M16">
        <f t="shared" si="4"/>
        <v>7.5000000000000018</v>
      </c>
      <c r="N16">
        <f t="shared" si="5"/>
        <v>12.990381056766578</v>
      </c>
    </row>
    <row r="17" spans="2:14" x14ac:dyDescent="0.35">
      <c r="B17" t="s">
        <v>31</v>
      </c>
      <c r="C17">
        <f t="shared" si="1"/>
        <v>9.3999999999999968</v>
      </c>
      <c r="D17">
        <f t="shared" si="0"/>
        <v>5</v>
      </c>
      <c r="F17">
        <f t="shared" si="7"/>
        <v>6.8181818181818183</v>
      </c>
      <c r="G17">
        <f t="shared" si="6"/>
        <v>13.360853142453699</v>
      </c>
      <c r="I17">
        <v>70</v>
      </c>
      <c r="J17">
        <f t="shared" si="2"/>
        <v>15</v>
      </c>
      <c r="K17">
        <f t="shared" si="3"/>
        <v>1.2217304763960306</v>
      </c>
      <c r="M17">
        <f t="shared" si="4"/>
        <v>5.1303021498850327</v>
      </c>
      <c r="N17">
        <f t="shared" si="5"/>
        <v>14.095389311788624</v>
      </c>
    </row>
    <row r="18" spans="2:14" x14ac:dyDescent="0.35">
      <c r="B18" t="s">
        <v>16</v>
      </c>
      <c r="C18">
        <f t="shared" si="1"/>
        <v>9.9999999999999964</v>
      </c>
      <c r="D18">
        <f t="shared" si="0"/>
        <v>5</v>
      </c>
      <c r="F18">
        <f t="shared" si="7"/>
        <v>5.3181818181818183</v>
      </c>
      <c r="G18">
        <f t="shared" si="6"/>
        <v>14.025581704469884</v>
      </c>
      <c r="I18">
        <v>80</v>
      </c>
      <c r="J18">
        <f t="shared" si="2"/>
        <v>15</v>
      </c>
      <c r="K18">
        <f t="shared" si="3"/>
        <v>1.3962634015954636</v>
      </c>
      <c r="M18">
        <f t="shared" si="4"/>
        <v>2.6047226650039561</v>
      </c>
      <c r="N18">
        <f t="shared" si="5"/>
        <v>14.772116295183121</v>
      </c>
    </row>
    <row r="19" spans="2:14" x14ac:dyDescent="0.35">
      <c r="B19" t="s">
        <v>17</v>
      </c>
      <c r="C19">
        <f>C$18</f>
        <v>9.9999999999999964</v>
      </c>
      <c r="D19">
        <f>D18+(C$4/4)</f>
        <v>5.25</v>
      </c>
      <c r="F19">
        <f t="shared" si="7"/>
        <v>3.8181818181818183</v>
      </c>
      <c r="G19">
        <f t="shared" si="6"/>
        <v>14.50591216033331</v>
      </c>
      <c r="I19">
        <v>90</v>
      </c>
      <c r="J19">
        <f t="shared" si="2"/>
        <v>15</v>
      </c>
      <c r="K19">
        <f t="shared" si="3"/>
        <v>1.5707963267948966</v>
      </c>
      <c r="M19">
        <f t="shared" si="4"/>
        <v>9.1886134118146501E-16</v>
      </c>
      <c r="N19">
        <f t="shared" si="5"/>
        <v>15</v>
      </c>
    </row>
    <row r="20" spans="2:14" x14ac:dyDescent="0.35">
      <c r="B20" t="s">
        <v>18</v>
      </c>
      <c r="C20">
        <f t="shared" ref="C20:C22" si="8">C$18</f>
        <v>9.9999999999999964</v>
      </c>
      <c r="D20">
        <f t="shared" ref="D20:D22" si="9">D19+(C$4/4)</f>
        <v>5.5</v>
      </c>
      <c r="F20">
        <f t="shared" si="7"/>
        <v>2.3181818181818183</v>
      </c>
      <c r="G20">
        <f t="shared" si="6"/>
        <v>14.819785189328867</v>
      </c>
      <c r="I20">
        <v>100</v>
      </c>
      <c r="J20">
        <f t="shared" si="2"/>
        <v>15</v>
      </c>
      <c r="K20">
        <f t="shared" si="3"/>
        <v>1.7453292519943295</v>
      </c>
      <c r="M20">
        <f t="shared" si="4"/>
        <v>-2.6047226650039548</v>
      </c>
      <c r="N20">
        <f t="shared" si="5"/>
        <v>14.772116295183121</v>
      </c>
    </row>
    <row r="21" spans="2:14" x14ac:dyDescent="0.35">
      <c r="B21" t="s">
        <v>33</v>
      </c>
      <c r="C21">
        <f t="shared" si="8"/>
        <v>9.9999999999999964</v>
      </c>
      <c r="D21">
        <f t="shared" si="9"/>
        <v>5.75</v>
      </c>
      <c r="F21">
        <v>0</v>
      </c>
      <c r="G21">
        <v>15</v>
      </c>
      <c r="I21">
        <v>110</v>
      </c>
      <c r="J21">
        <f t="shared" si="2"/>
        <v>15</v>
      </c>
      <c r="K21">
        <f t="shared" si="3"/>
        <v>1.9198621771937625</v>
      </c>
      <c r="M21">
        <f t="shared" si="4"/>
        <v>-5.130302149885031</v>
      </c>
      <c r="N21">
        <f t="shared" si="5"/>
        <v>14.095389311788626</v>
      </c>
    </row>
    <row r="22" spans="2:14" x14ac:dyDescent="0.35">
      <c r="B22" t="s">
        <v>19</v>
      </c>
      <c r="C22">
        <f t="shared" si="8"/>
        <v>9.9999999999999964</v>
      </c>
      <c r="D22">
        <f t="shared" si="9"/>
        <v>6</v>
      </c>
      <c r="F22">
        <f>F14-(G$7/3)</f>
        <v>6.3181818181818183</v>
      </c>
      <c r="G22">
        <f>SQRT(G$7^2-F22^2)</f>
        <v>13.604432311287255</v>
      </c>
      <c r="I22">
        <v>120</v>
      </c>
      <c r="J22">
        <f t="shared" si="2"/>
        <v>15</v>
      </c>
      <c r="K22">
        <f t="shared" si="3"/>
        <v>2.0943951023931953</v>
      </c>
      <c r="M22">
        <f t="shared" si="4"/>
        <v>-7.4999999999999964</v>
      </c>
      <c r="N22">
        <f t="shared" si="5"/>
        <v>12.99038105676658</v>
      </c>
    </row>
    <row r="23" spans="2:14" x14ac:dyDescent="0.35">
      <c r="B23" t="s">
        <v>32</v>
      </c>
      <c r="C23">
        <f>C22-(C$3/10)</f>
        <v>9.3999999999999968</v>
      </c>
      <c r="D23">
        <f>D$22</f>
        <v>6</v>
      </c>
      <c r="F23">
        <f>F22-(G$7/3)</f>
        <v>1.3181818181818183</v>
      </c>
      <c r="G23">
        <f>SQRT(G$7^2-F23^2)</f>
        <v>14.941967631279853</v>
      </c>
      <c r="I23">
        <v>130</v>
      </c>
      <c r="J23">
        <f t="shared" si="2"/>
        <v>15</v>
      </c>
      <c r="K23">
        <f t="shared" si="3"/>
        <v>2.2689280275926285</v>
      </c>
      <c r="M23">
        <f t="shared" si="4"/>
        <v>-9.6418141452980901</v>
      </c>
      <c r="N23">
        <f t="shared" si="5"/>
        <v>11.490666646784669</v>
      </c>
    </row>
    <row r="24" spans="2:14" x14ac:dyDescent="0.35">
      <c r="B24" t="s">
        <v>20</v>
      </c>
      <c r="C24">
        <f t="shared" ref="C24:C32" si="10">C23-(C$3/10)</f>
        <v>8.7999999999999972</v>
      </c>
      <c r="D24">
        <f t="shared" ref="D24:D32" si="11">D$22</f>
        <v>6</v>
      </c>
      <c r="F24">
        <f>-G7</f>
        <v>-15</v>
      </c>
      <c r="G24">
        <v>0</v>
      </c>
      <c r="I24">
        <v>140</v>
      </c>
      <c r="J24">
        <f t="shared" si="2"/>
        <v>15</v>
      </c>
      <c r="K24">
        <f t="shared" si="3"/>
        <v>2.4434609527920612</v>
      </c>
      <c r="M24">
        <f t="shared" si="4"/>
        <v>-11.490666646784668</v>
      </c>
      <c r="N24">
        <f t="shared" si="5"/>
        <v>9.6418141452980919</v>
      </c>
    </row>
    <row r="25" spans="2:14" x14ac:dyDescent="0.35">
      <c r="B25" t="s">
        <v>21</v>
      </c>
      <c r="C25">
        <f t="shared" si="10"/>
        <v>8.1999999999999975</v>
      </c>
      <c r="D25">
        <f t="shared" si="11"/>
        <v>6</v>
      </c>
      <c r="F25">
        <f>F24+(G$7/3)</f>
        <v>-10</v>
      </c>
      <c r="G25">
        <f>-SQRT(G$7^2-F25^2)</f>
        <v>-11.180339887498949</v>
      </c>
      <c r="I25">
        <v>150</v>
      </c>
      <c r="J25">
        <f t="shared" si="2"/>
        <v>15</v>
      </c>
      <c r="K25">
        <f t="shared" si="3"/>
        <v>2.6179938779914944</v>
      </c>
      <c r="M25">
        <f t="shared" si="4"/>
        <v>-12.99038105676658</v>
      </c>
      <c r="N25">
        <f t="shared" si="5"/>
        <v>7.4999999999999991</v>
      </c>
    </row>
    <row r="26" spans="2:14" x14ac:dyDescent="0.35">
      <c r="B26" t="s">
        <v>22</v>
      </c>
      <c r="C26">
        <f t="shared" si="10"/>
        <v>7.5999999999999979</v>
      </c>
      <c r="D26">
        <f t="shared" si="11"/>
        <v>6</v>
      </c>
      <c r="F26">
        <f>F25+(G$7/3)</f>
        <v>-5</v>
      </c>
      <c r="G26">
        <f>-SQRT(G$7^2-F26^2)</f>
        <v>-14.142135623730951</v>
      </c>
      <c r="I26">
        <v>160</v>
      </c>
      <c r="J26">
        <f t="shared" si="2"/>
        <v>15</v>
      </c>
      <c r="K26">
        <f t="shared" si="3"/>
        <v>2.7925268031909272</v>
      </c>
      <c r="M26">
        <f t="shared" si="4"/>
        <v>-14.095389311788624</v>
      </c>
      <c r="N26">
        <f t="shared" si="5"/>
        <v>5.1303021498850327</v>
      </c>
    </row>
    <row r="27" spans="2:14" x14ac:dyDescent="0.35">
      <c r="B27" t="s">
        <v>23</v>
      </c>
      <c r="C27">
        <f t="shared" si="10"/>
        <v>6.9999999999999982</v>
      </c>
      <c r="D27">
        <f t="shared" si="11"/>
        <v>6</v>
      </c>
      <c r="F27">
        <v>0</v>
      </c>
      <c r="G27">
        <f>-G7</f>
        <v>-15</v>
      </c>
      <c r="I27">
        <v>170</v>
      </c>
      <c r="J27">
        <f t="shared" si="2"/>
        <v>15</v>
      </c>
      <c r="K27">
        <f t="shared" si="3"/>
        <v>2.9670597283903604</v>
      </c>
      <c r="M27">
        <f t="shared" si="4"/>
        <v>-14.772116295183121</v>
      </c>
      <c r="N27">
        <f t="shared" si="5"/>
        <v>2.6047226650039543</v>
      </c>
    </row>
    <row r="28" spans="2:14" x14ac:dyDescent="0.35">
      <c r="B28" t="s">
        <v>24</v>
      </c>
      <c r="C28">
        <f t="shared" si="10"/>
        <v>6.3999999999999986</v>
      </c>
      <c r="D28">
        <f t="shared" si="11"/>
        <v>6</v>
      </c>
      <c r="F28">
        <f>F27+(G$7/3)</f>
        <v>5</v>
      </c>
      <c r="G28">
        <f>-SQRT(G$7^2-F28^2)</f>
        <v>-14.142135623730951</v>
      </c>
      <c r="I28">
        <v>180</v>
      </c>
      <c r="J28">
        <f t="shared" si="2"/>
        <v>15</v>
      </c>
      <c r="K28">
        <f t="shared" si="3"/>
        <v>3.1415926535897931</v>
      </c>
      <c r="M28">
        <f t="shared" si="4"/>
        <v>-15</v>
      </c>
      <c r="N28">
        <f t="shared" si="5"/>
        <v>1.83772268236293E-15</v>
      </c>
    </row>
    <row r="29" spans="2:14" x14ac:dyDescent="0.35">
      <c r="B29" t="s">
        <v>25</v>
      </c>
      <c r="C29">
        <f t="shared" si="10"/>
        <v>5.7999999999999989</v>
      </c>
      <c r="D29">
        <f t="shared" si="11"/>
        <v>6</v>
      </c>
      <c r="F29">
        <f>F28+(G$7/3)</f>
        <v>10</v>
      </c>
      <c r="G29">
        <f>-SQRT(G$7^2-F29^2)</f>
        <v>-11.180339887498949</v>
      </c>
      <c r="I29">
        <v>190</v>
      </c>
      <c r="J29">
        <f t="shared" si="2"/>
        <v>15</v>
      </c>
      <c r="K29">
        <f t="shared" si="3"/>
        <v>3.3161255787892263</v>
      </c>
      <c r="M29">
        <f t="shared" si="4"/>
        <v>-14.772116295183121</v>
      </c>
      <c r="N29">
        <f t="shared" si="5"/>
        <v>-2.604722665003957</v>
      </c>
    </row>
    <row r="30" spans="2:14" x14ac:dyDescent="0.35">
      <c r="B30" t="s">
        <v>26</v>
      </c>
      <c r="C30">
        <f t="shared" si="10"/>
        <v>5.1999999999999993</v>
      </c>
      <c r="D30">
        <f t="shared" si="11"/>
        <v>6</v>
      </c>
      <c r="F30">
        <f>G7</f>
        <v>15</v>
      </c>
      <c r="G30">
        <v>0</v>
      </c>
      <c r="I30">
        <v>200</v>
      </c>
      <c r="J30">
        <f t="shared" si="2"/>
        <v>15</v>
      </c>
      <c r="K30">
        <f t="shared" si="3"/>
        <v>3.4906585039886591</v>
      </c>
      <c r="M30">
        <f t="shared" si="4"/>
        <v>-14.095389311788626</v>
      </c>
      <c r="N30">
        <f t="shared" si="5"/>
        <v>-5.1303021498850301</v>
      </c>
    </row>
    <row r="31" spans="2:14" x14ac:dyDescent="0.35">
      <c r="B31" t="s">
        <v>27</v>
      </c>
      <c r="C31">
        <f t="shared" si="10"/>
        <v>4.5999999999999996</v>
      </c>
      <c r="D31">
        <f t="shared" si="11"/>
        <v>6</v>
      </c>
      <c r="I31">
        <v>210</v>
      </c>
      <c r="J31">
        <f t="shared" si="2"/>
        <v>15</v>
      </c>
      <c r="K31">
        <f t="shared" si="3"/>
        <v>3.6651914291880923</v>
      </c>
      <c r="M31">
        <f t="shared" si="4"/>
        <v>-12.990381056766578</v>
      </c>
      <c r="N31">
        <f t="shared" si="5"/>
        <v>-7.5000000000000018</v>
      </c>
    </row>
    <row r="32" spans="2:14" x14ac:dyDescent="0.35">
      <c r="B32" t="s">
        <v>28</v>
      </c>
      <c r="C32">
        <f t="shared" si="10"/>
        <v>3.9999999999999996</v>
      </c>
      <c r="D32">
        <f t="shared" si="11"/>
        <v>6</v>
      </c>
      <c r="I32">
        <v>220</v>
      </c>
      <c r="J32">
        <f t="shared" si="2"/>
        <v>15</v>
      </c>
      <c r="K32">
        <f t="shared" si="3"/>
        <v>3.839724354387525</v>
      </c>
      <c r="M32">
        <f t="shared" ref="M32:M46" si="12">J32*COS(K32)</f>
        <v>-11.490666646784669</v>
      </c>
      <c r="N32">
        <f t="shared" ref="N32:N46" si="13">J32*SIN(K32)</f>
        <v>-9.6418141452980883</v>
      </c>
    </row>
    <row r="33" spans="9:14" x14ac:dyDescent="0.35">
      <c r="I33">
        <v>230</v>
      </c>
      <c r="J33">
        <f t="shared" si="2"/>
        <v>15</v>
      </c>
      <c r="K33">
        <f t="shared" si="3"/>
        <v>4.0142572795869578</v>
      </c>
      <c r="M33">
        <f t="shared" si="12"/>
        <v>-9.6418141452980919</v>
      </c>
      <c r="N33">
        <f t="shared" si="13"/>
        <v>-11.490666646784668</v>
      </c>
    </row>
    <row r="34" spans="9:14" x14ac:dyDescent="0.35">
      <c r="I34">
        <v>240</v>
      </c>
      <c r="J34">
        <f t="shared" si="2"/>
        <v>15</v>
      </c>
      <c r="K34">
        <f t="shared" si="3"/>
        <v>4.1887902047863905</v>
      </c>
      <c r="M34">
        <f t="shared" si="12"/>
        <v>-7.5000000000000071</v>
      </c>
      <c r="N34">
        <f t="shared" si="13"/>
        <v>-12.990381056766577</v>
      </c>
    </row>
    <row r="35" spans="9:14" x14ac:dyDescent="0.35">
      <c r="I35">
        <v>250</v>
      </c>
      <c r="J35">
        <f t="shared" si="2"/>
        <v>15</v>
      </c>
      <c r="K35">
        <f t="shared" si="3"/>
        <v>4.3633231299858233</v>
      </c>
      <c r="M35">
        <f t="shared" si="12"/>
        <v>-5.1303021498850407</v>
      </c>
      <c r="N35">
        <f t="shared" si="13"/>
        <v>-14.095389311788622</v>
      </c>
    </row>
    <row r="36" spans="9:14" x14ac:dyDescent="0.35">
      <c r="I36">
        <v>260</v>
      </c>
      <c r="J36">
        <f t="shared" si="2"/>
        <v>15</v>
      </c>
      <c r="K36">
        <f t="shared" si="3"/>
        <v>4.5378560551852569</v>
      </c>
      <c r="M36">
        <f t="shared" si="12"/>
        <v>-2.6047226650039548</v>
      </c>
      <c r="N36">
        <f t="shared" si="13"/>
        <v>-14.772116295183121</v>
      </c>
    </row>
    <row r="37" spans="9:14" x14ac:dyDescent="0.35">
      <c r="I37">
        <v>270</v>
      </c>
      <c r="J37">
        <f t="shared" si="2"/>
        <v>15</v>
      </c>
      <c r="K37">
        <f t="shared" si="3"/>
        <v>4.7123889803846897</v>
      </c>
      <c r="M37">
        <f t="shared" si="12"/>
        <v>-2.756584023544395E-15</v>
      </c>
      <c r="N37">
        <f t="shared" si="13"/>
        <v>-15</v>
      </c>
    </row>
    <row r="38" spans="9:14" x14ac:dyDescent="0.35">
      <c r="I38">
        <v>280</v>
      </c>
      <c r="J38">
        <f t="shared" si="2"/>
        <v>15</v>
      </c>
      <c r="K38">
        <f t="shared" si="3"/>
        <v>4.8869219055841224</v>
      </c>
      <c r="M38">
        <f t="shared" si="12"/>
        <v>2.6047226650039494</v>
      </c>
      <c r="N38">
        <f t="shared" si="13"/>
        <v>-14.772116295183121</v>
      </c>
    </row>
    <row r="39" spans="9:14" x14ac:dyDescent="0.35">
      <c r="I39">
        <v>290</v>
      </c>
      <c r="J39">
        <f t="shared" si="2"/>
        <v>15</v>
      </c>
      <c r="K39">
        <f t="shared" si="3"/>
        <v>5.0614548307835552</v>
      </c>
      <c r="M39">
        <f t="shared" si="12"/>
        <v>5.1303021498850221</v>
      </c>
      <c r="N39">
        <f t="shared" si="13"/>
        <v>-14.095389311788628</v>
      </c>
    </row>
    <row r="40" spans="9:14" x14ac:dyDescent="0.35">
      <c r="I40">
        <v>300</v>
      </c>
      <c r="J40">
        <f t="shared" si="2"/>
        <v>15</v>
      </c>
      <c r="K40">
        <f t="shared" si="3"/>
        <v>5.2359877559829888</v>
      </c>
      <c r="M40">
        <f t="shared" si="12"/>
        <v>7.5000000000000018</v>
      </c>
      <c r="N40">
        <f t="shared" si="13"/>
        <v>-12.990381056766578</v>
      </c>
    </row>
    <row r="41" spans="9:14" x14ac:dyDescent="0.35">
      <c r="I41">
        <v>310</v>
      </c>
      <c r="J41">
        <f t="shared" si="2"/>
        <v>15</v>
      </c>
      <c r="K41">
        <f t="shared" si="3"/>
        <v>5.4105206811824216</v>
      </c>
      <c r="M41">
        <f t="shared" si="12"/>
        <v>9.6418141452980883</v>
      </c>
      <c r="N41">
        <f t="shared" si="13"/>
        <v>-11.490666646784671</v>
      </c>
    </row>
    <row r="42" spans="9:14" x14ac:dyDescent="0.35">
      <c r="I42">
        <v>320</v>
      </c>
      <c r="J42">
        <f t="shared" si="2"/>
        <v>15</v>
      </c>
      <c r="K42">
        <f t="shared" si="3"/>
        <v>5.5850536063818543</v>
      </c>
      <c r="M42">
        <f t="shared" si="12"/>
        <v>11.490666646784668</v>
      </c>
      <c r="N42">
        <f t="shared" si="13"/>
        <v>-9.6418141452980937</v>
      </c>
    </row>
    <row r="43" spans="9:14" x14ac:dyDescent="0.35">
      <c r="I43">
        <v>330</v>
      </c>
      <c r="J43">
        <f t="shared" si="2"/>
        <v>15</v>
      </c>
      <c r="K43">
        <f t="shared" si="3"/>
        <v>5.7595865315812871</v>
      </c>
      <c r="M43">
        <f t="shared" si="12"/>
        <v>12.990381056766577</v>
      </c>
      <c r="N43">
        <f t="shared" si="13"/>
        <v>-7.5000000000000071</v>
      </c>
    </row>
    <row r="44" spans="9:14" x14ac:dyDescent="0.35">
      <c r="I44">
        <v>340</v>
      </c>
      <c r="J44">
        <f t="shared" si="2"/>
        <v>15</v>
      </c>
      <c r="K44">
        <f t="shared" si="3"/>
        <v>5.9341194567807207</v>
      </c>
      <c r="M44">
        <f t="shared" si="12"/>
        <v>14.095389311788626</v>
      </c>
      <c r="N44">
        <f t="shared" si="13"/>
        <v>-5.1303021498850292</v>
      </c>
    </row>
    <row r="45" spans="9:14" x14ac:dyDescent="0.35">
      <c r="I45">
        <v>350</v>
      </c>
      <c r="J45">
        <f t="shared" si="2"/>
        <v>15</v>
      </c>
      <c r="K45">
        <f t="shared" si="3"/>
        <v>6.1086523819801526</v>
      </c>
      <c r="M45">
        <f t="shared" si="12"/>
        <v>14.772116295183119</v>
      </c>
      <c r="N45">
        <f t="shared" si="13"/>
        <v>-2.604722665003969</v>
      </c>
    </row>
    <row r="46" spans="9:14" x14ac:dyDescent="0.35">
      <c r="I46">
        <v>360</v>
      </c>
      <c r="J46">
        <f t="shared" si="2"/>
        <v>15</v>
      </c>
      <c r="K46">
        <f t="shared" si="3"/>
        <v>6.2831853071795862</v>
      </c>
      <c r="M46">
        <f t="shared" si="12"/>
        <v>15</v>
      </c>
      <c r="N46">
        <f t="shared" si="13"/>
        <v>-3.67544536472586E-15</v>
      </c>
    </row>
    <row r="55" spans="2:51" x14ac:dyDescent="0.35">
      <c r="B55" t="s">
        <v>34</v>
      </c>
      <c r="C55">
        <f>C$32</f>
        <v>3.9999999999999996</v>
      </c>
      <c r="D55">
        <f>D32-(C$4/4)</f>
        <v>5.75</v>
      </c>
      <c r="G55" t="s">
        <v>347</v>
      </c>
    </row>
    <row r="56" spans="2:51" x14ac:dyDescent="0.35">
      <c r="B56" t="s">
        <v>29</v>
      </c>
      <c r="C56">
        <f t="shared" ref="C56:C58" si="14">C$32</f>
        <v>3.9999999999999996</v>
      </c>
      <c r="D56">
        <f t="shared" ref="D56:D58" si="15">D55-(C$4/4)</f>
        <v>5.5</v>
      </c>
      <c r="H56">
        <v>1</v>
      </c>
      <c r="K56">
        <v>2</v>
      </c>
      <c r="N56">
        <v>3</v>
      </c>
      <c r="Q56">
        <v>4</v>
      </c>
      <c r="T56">
        <v>5</v>
      </c>
      <c r="W56">
        <v>6</v>
      </c>
      <c r="Z56">
        <v>7</v>
      </c>
      <c r="AC56">
        <v>8</v>
      </c>
      <c r="AF56">
        <v>9</v>
      </c>
      <c r="AI56">
        <v>10</v>
      </c>
      <c r="AL56">
        <v>11</v>
      </c>
      <c r="AO56">
        <v>12</v>
      </c>
      <c r="AR56">
        <v>13</v>
      </c>
      <c r="AU56">
        <v>14</v>
      </c>
      <c r="AX56">
        <v>15</v>
      </c>
    </row>
    <row r="57" spans="2:51" x14ac:dyDescent="0.35">
      <c r="B57" t="s">
        <v>30</v>
      </c>
      <c r="C57">
        <f t="shared" si="14"/>
        <v>3.9999999999999996</v>
      </c>
      <c r="D57">
        <f t="shared" si="15"/>
        <v>5.25</v>
      </c>
      <c r="G57" t="s">
        <v>99</v>
      </c>
      <c r="H57" t="s">
        <v>87</v>
      </c>
      <c r="I57" t="s">
        <v>98</v>
      </c>
      <c r="K57" t="s">
        <v>87</v>
      </c>
      <c r="L57" t="s">
        <v>98</v>
      </c>
      <c r="N57" t="s">
        <v>87</v>
      </c>
      <c r="O57" t="s">
        <v>98</v>
      </c>
      <c r="Q57" t="s">
        <v>87</v>
      </c>
      <c r="R57" t="s">
        <v>98</v>
      </c>
      <c r="T57" t="s">
        <v>87</v>
      </c>
      <c r="U57" t="s">
        <v>98</v>
      </c>
      <c r="W57" t="s">
        <v>87</v>
      </c>
      <c r="X57" t="s">
        <v>98</v>
      </c>
      <c r="Z57" t="s">
        <v>87</v>
      </c>
      <c r="AA57" t="s">
        <v>98</v>
      </c>
      <c r="AC57" t="s">
        <v>87</v>
      </c>
      <c r="AD57" t="s">
        <v>98</v>
      </c>
      <c r="AF57" t="s">
        <v>87</v>
      </c>
      <c r="AG57" t="s">
        <v>98</v>
      </c>
      <c r="AI57" t="s">
        <v>87</v>
      </c>
      <c r="AJ57" t="s">
        <v>98</v>
      </c>
      <c r="AL57" t="s">
        <v>87</v>
      </c>
      <c r="AM57" t="s">
        <v>98</v>
      </c>
      <c r="AO57" t="s">
        <v>87</v>
      </c>
      <c r="AP57" t="s">
        <v>98</v>
      </c>
      <c r="AR57" t="s">
        <v>87</v>
      </c>
      <c r="AS57" t="s">
        <v>98</v>
      </c>
      <c r="AU57" t="s">
        <v>87</v>
      </c>
      <c r="AV57" t="s">
        <v>98</v>
      </c>
      <c r="AX57" t="s">
        <v>87</v>
      </c>
      <c r="AY57" t="s">
        <v>98</v>
      </c>
    </row>
    <row r="58" spans="2:51" x14ac:dyDescent="0.35">
      <c r="B58" t="s">
        <v>14</v>
      </c>
      <c r="C58">
        <f t="shared" si="14"/>
        <v>3.9999999999999996</v>
      </c>
      <c r="D58">
        <f t="shared" si="15"/>
        <v>5</v>
      </c>
      <c r="G58">
        <v>0</v>
      </c>
      <c r="H58">
        <f>IF(H56&lt;$G7,H56,"")</f>
        <v>1</v>
      </c>
      <c r="I58">
        <f>$G58*PI()/180</f>
        <v>0</v>
      </c>
      <c r="K58">
        <f>IF(K56&lt;$G7,K56,"")</f>
        <v>2</v>
      </c>
      <c r="L58">
        <f>$G58*PI()/180</f>
        <v>0</v>
      </c>
      <c r="N58">
        <f>IF(N56&lt;$G7,N56,"")</f>
        <v>3</v>
      </c>
      <c r="O58">
        <f>$G58*PI()/180</f>
        <v>0</v>
      </c>
      <c r="Q58">
        <f>IF(Q56&lt;$G7,Q56,"")</f>
        <v>4</v>
      </c>
      <c r="R58">
        <f>$G58*PI()/180</f>
        <v>0</v>
      </c>
      <c r="T58">
        <f>IF(T56&lt;$G7,T56,"")</f>
        <v>5</v>
      </c>
      <c r="U58">
        <f>$G58*PI()/180</f>
        <v>0</v>
      </c>
      <c r="W58">
        <f>IF(W56&lt;$G7,W56,"")</f>
        <v>6</v>
      </c>
      <c r="X58">
        <f>$G58*PI()/180</f>
        <v>0</v>
      </c>
      <c r="Z58">
        <f>IF(Z56&lt;$G7,Z56,"")</f>
        <v>7</v>
      </c>
      <c r="AA58">
        <f>$G58*PI()/180</f>
        <v>0</v>
      </c>
      <c r="AC58">
        <f>IF(AC56&lt;$G7,AC56,"")</f>
        <v>8</v>
      </c>
      <c r="AD58">
        <f t="shared" ref="AD58:AD76" si="16">$G58*PI()/180</f>
        <v>0</v>
      </c>
      <c r="AF58">
        <f>IF(AF56&lt;$G7,AF56,"")</f>
        <v>9</v>
      </c>
      <c r="AG58">
        <f t="shared" ref="AG58:AG76" si="17">$G58*PI()/180</f>
        <v>0</v>
      </c>
      <c r="AI58">
        <f>IF(AI56&lt;$G7,AI56,"")</f>
        <v>10</v>
      </c>
      <c r="AJ58">
        <f t="shared" ref="AJ58:AJ76" si="18">$G58*PI()/180</f>
        <v>0</v>
      </c>
      <c r="AL58">
        <f>IF(AL56&lt;$G7,AL56,"")</f>
        <v>11</v>
      </c>
      <c r="AM58">
        <f t="shared" ref="AM58:AM76" si="19">$G58*PI()/180</f>
        <v>0</v>
      </c>
      <c r="AO58">
        <f>IF(AO56&lt;$G7,AO56,"")</f>
        <v>12</v>
      </c>
      <c r="AP58">
        <f t="shared" ref="AP58:AP76" si="20">$G58*PI()/180</f>
        <v>0</v>
      </c>
      <c r="AR58">
        <f>IF(AR56&lt;$G7,AR56,"")</f>
        <v>13</v>
      </c>
      <c r="AS58">
        <f t="shared" ref="AS58:AS76" si="21">$G58*PI()/180</f>
        <v>0</v>
      </c>
      <c r="AU58">
        <f>IF(AU56&lt;$G7,AU56,"")</f>
        <v>14</v>
      </c>
      <c r="AV58">
        <f t="shared" ref="AV58:AV76" si="22">$G58*PI()/180</f>
        <v>0</v>
      </c>
      <c r="AX58" t="str">
        <f>IF(AX56&lt;$G7,AX56,"")</f>
        <v/>
      </c>
      <c r="AY58">
        <f t="shared" ref="AY58:AY76" si="23">$G58*PI()/180</f>
        <v>0</v>
      </c>
    </row>
    <row r="59" spans="2:51" x14ac:dyDescent="0.35">
      <c r="G59">
        <v>10</v>
      </c>
      <c r="H59">
        <f>H58</f>
        <v>1</v>
      </c>
      <c r="I59">
        <f t="shared" ref="I59:I94" si="24">$G59*PI()/180</f>
        <v>0.17453292519943295</v>
      </c>
      <c r="K59">
        <f>K58</f>
        <v>2</v>
      </c>
      <c r="L59">
        <f t="shared" ref="L59:L94" si="25">$G59*PI()/180</f>
        <v>0.17453292519943295</v>
      </c>
      <c r="N59">
        <f>N58</f>
        <v>3</v>
      </c>
      <c r="O59">
        <f t="shared" ref="O59:O76" si="26">$G59*PI()/180</f>
        <v>0.17453292519943295</v>
      </c>
      <c r="Q59">
        <f>Q58</f>
        <v>4</v>
      </c>
      <c r="R59">
        <f t="shared" ref="R59:R76" si="27">$G59*PI()/180</f>
        <v>0.17453292519943295</v>
      </c>
      <c r="T59">
        <f>T58</f>
        <v>5</v>
      </c>
      <c r="U59">
        <f t="shared" ref="U59:U76" si="28">$G59*PI()/180</f>
        <v>0.17453292519943295</v>
      </c>
      <c r="W59">
        <f>W58</f>
        <v>6</v>
      </c>
      <c r="X59">
        <f t="shared" ref="X59:X76" si="29">$G59*PI()/180</f>
        <v>0.17453292519943295</v>
      </c>
      <c r="Z59">
        <f>Z58</f>
        <v>7</v>
      </c>
      <c r="AA59">
        <f t="shared" ref="AA59:AA76" si="30">$G59*PI()/180</f>
        <v>0.17453292519943295</v>
      </c>
      <c r="AC59">
        <f>AC58</f>
        <v>8</v>
      </c>
      <c r="AD59">
        <f t="shared" si="16"/>
        <v>0.17453292519943295</v>
      </c>
      <c r="AF59">
        <f>AF58</f>
        <v>9</v>
      </c>
      <c r="AG59">
        <f t="shared" si="17"/>
        <v>0.17453292519943295</v>
      </c>
      <c r="AI59">
        <f>AI58</f>
        <v>10</v>
      </c>
      <c r="AJ59">
        <f t="shared" si="18"/>
        <v>0.17453292519943295</v>
      </c>
      <c r="AL59">
        <f>AL58</f>
        <v>11</v>
      </c>
      <c r="AM59">
        <f t="shared" si="19"/>
        <v>0.17453292519943295</v>
      </c>
      <c r="AO59">
        <f>AO58</f>
        <v>12</v>
      </c>
      <c r="AP59">
        <f t="shared" si="20"/>
        <v>0.17453292519943295</v>
      </c>
      <c r="AR59">
        <f>AR58</f>
        <v>13</v>
      </c>
      <c r="AS59">
        <f t="shared" si="21"/>
        <v>0.17453292519943295</v>
      </c>
      <c r="AU59">
        <f>AU58</f>
        <v>14</v>
      </c>
      <c r="AV59">
        <f t="shared" si="22"/>
        <v>0.17453292519943295</v>
      </c>
      <c r="AX59" t="str">
        <f>AX58</f>
        <v/>
      </c>
      <c r="AY59">
        <f t="shared" si="23"/>
        <v>0.17453292519943295</v>
      </c>
    </row>
    <row r="60" spans="2:51" x14ac:dyDescent="0.35">
      <c r="G60">
        <v>20</v>
      </c>
      <c r="H60">
        <f t="shared" ref="H60:H94" si="31">H59</f>
        <v>1</v>
      </c>
      <c r="I60">
        <f t="shared" si="24"/>
        <v>0.3490658503988659</v>
      </c>
      <c r="K60">
        <f t="shared" ref="K60:K94" si="32">K59</f>
        <v>2</v>
      </c>
      <c r="L60">
        <f t="shared" si="25"/>
        <v>0.3490658503988659</v>
      </c>
      <c r="N60">
        <f t="shared" ref="N60:N94" si="33">N59</f>
        <v>3</v>
      </c>
      <c r="O60">
        <f t="shared" si="26"/>
        <v>0.3490658503988659</v>
      </c>
      <c r="Q60">
        <f t="shared" ref="Q60:Q94" si="34">Q59</f>
        <v>4</v>
      </c>
      <c r="R60">
        <f t="shared" si="27"/>
        <v>0.3490658503988659</v>
      </c>
      <c r="T60">
        <f t="shared" ref="T60:T94" si="35">T59</f>
        <v>5</v>
      </c>
      <c r="U60">
        <f t="shared" si="28"/>
        <v>0.3490658503988659</v>
      </c>
      <c r="W60">
        <f t="shared" ref="W60:W94" si="36">W59</f>
        <v>6</v>
      </c>
      <c r="X60">
        <f t="shared" si="29"/>
        <v>0.3490658503988659</v>
      </c>
      <c r="Z60">
        <f t="shared" ref="Z60:Z94" si="37">Z59</f>
        <v>7</v>
      </c>
      <c r="AA60">
        <f t="shared" si="30"/>
        <v>0.3490658503988659</v>
      </c>
      <c r="AC60">
        <f t="shared" ref="AC60:AC94" si="38">AC59</f>
        <v>8</v>
      </c>
      <c r="AD60">
        <f t="shared" si="16"/>
        <v>0.3490658503988659</v>
      </c>
      <c r="AF60">
        <f t="shared" ref="AF60:AF94" si="39">AF59</f>
        <v>9</v>
      </c>
      <c r="AG60">
        <f t="shared" si="17"/>
        <v>0.3490658503988659</v>
      </c>
      <c r="AI60">
        <f t="shared" ref="AI60:AI94" si="40">AI59</f>
        <v>10</v>
      </c>
      <c r="AJ60">
        <f t="shared" si="18"/>
        <v>0.3490658503988659</v>
      </c>
      <c r="AL60">
        <f t="shared" ref="AL60:AL94" si="41">AL59</f>
        <v>11</v>
      </c>
      <c r="AM60">
        <f t="shared" si="19"/>
        <v>0.3490658503988659</v>
      </c>
      <c r="AO60">
        <f t="shared" ref="AO60:AO94" si="42">AO59</f>
        <v>12</v>
      </c>
      <c r="AP60">
        <f t="shared" si="20"/>
        <v>0.3490658503988659</v>
      </c>
      <c r="AR60">
        <f t="shared" ref="AR60:AR94" si="43">AR59</f>
        <v>13</v>
      </c>
      <c r="AS60">
        <f t="shared" si="21"/>
        <v>0.3490658503988659</v>
      </c>
      <c r="AU60">
        <f t="shared" ref="AU60:AU94" si="44">AU59</f>
        <v>14</v>
      </c>
      <c r="AV60">
        <f t="shared" si="22"/>
        <v>0.3490658503988659</v>
      </c>
      <c r="AX60" t="str">
        <f t="shared" ref="AX60:AX76" si="45">AX59</f>
        <v/>
      </c>
      <c r="AY60">
        <f t="shared" si="23"/>
        <v>0.3490658503988659</v>
      </c>
    </row>
    <row r="61" spans="2:51" x14ac:dyDescent="0.35">
      <c r="G61">
        <v>30</v>
      </c>
      <c r="H61">
        <f t="shared" si="31"/>
        <v>1</v>
      </c>
      <c r="I61">
        <f t="shared" si="24"/>
        <v>0.52359877559829882</v>
      </c>
      <c r="K61">
        <f t="shared" si="32"/>
        <v>2</v>
      </c>
      <c r="L61">
        <f t="shared" si="25"/>
        <v>0.52359877559829882</v>
      </c>
      <c r="N61">
        <f t="shared" si="33"/>
        <v>3</v>
      </c>
      <c r="O61">
        <f t="shared" si="26"/>
        <v>0.52359877559829882</v>
      </c>
      <c r="Q61">
        <f t="shared" si="34"/>
        <v>4</v>
      </c>
      <c r="R61">
        <f t="shared" si="27"/>
        <v>0.52359877559829882</v>
      </c>
      <c r="T61">
        <f t="shared" si="35"/>
        <v>5</v>
      </c>
      <c r="U61">
        <f t="shared" si="28"/>
        <v>0.52359877559829882</v>
      </c>
      <c r="W61">
        <f t="shared" si="36"/>
        <v>6</v>
      </c>
      <c r="X61">
        <f t="shared" si="29"/>
        <v>0.52359877559829882</v>
      </c>
      <c r="Z61">
        <f t="shared" si="37"/>
        <v>7</v>
      </c>
      <c r="AA61">
        <f t="shared" si="30"/>
        <v>0.52359877559829882</v>
      </c>
      <c r="AC61">
        <f t="shared" si="38"/>
        <v>8</v>
      </c>
      <c r="AD61">
        <f t="shared" si="16"/>
        <v>0.52359877559829882</v>
      </c>
      <c r="AF61">
        <f t="shared" si="39"/>
        <v>9</v>
      </c>
      <c r="AG61">
        <f t="shared" si="17"/>
        <v>0.52359877559829882</v>
      </c>
      <c r="AI61">
        <f t="shared" si="40"/>
        <v>10</v>
      </c>
      <c r="AJ61">
        <f t="shared" si="18"/>
        <v>0.52359877559829882</v>
      </c>
      <c r="AL61">
        <f t="shared" si="41"/>
        <v>11</v>
      </c>
      <c r="AM61">
        <f t="shared" si="19"/>
        <v>0.52359877559829882</v>
      </c>
      <c r="AO61">
        <f t="shared" si="42"/>
        <v>12</v>
      </c>
      <c r="AP61">
        <f t="shared" si="20"/>
        <v>0.52359877559829882</v>
      </c>
      <c r="AR61">
        <f t="shared" si="43"/>
        <v>13</v>
      </c>
      <c r="AS61">
        <f t="shared" si="21"/>
        <v>0.52359877559829882</v>
      </c>
      <c r="AU61">
        <f t="shared" si="44"/>
        <v>14</v>
      </c>
      <c r="AV61">
        <f t="shared" si="22"/>
        <v>0.52359877559829882</v>
      </c>
      <c r="AX61" t="str">
        <f t="shared" si="45"/>
        <v/>
      </c>
      <c r="AY61">
        <f t="shared" si="23"/>
        <v>0.52359877559829882</v>
      </c>
    </row>
    <row r="62" spans="2:51" x14ac:dyDescent="0.35">
      <c r="G62">
        <v>40</v>
      </c>
      <c r="H62">
        <f t="shared" si="31"/>
        <v>1</v>
      </c>
      <c r="I62">
        <f t="shared" si="24"/>
        <v>0.69813170079773179</v>
      </c>
      <c r="K62">
        <f t="shared" si="32"/>
        <v>2</v>
      </c>
      <c r="L62">
        <f t="shared" si="25"/>
        <v>0.69813170079773179</v>
      </c>
      <c r="N62">
        <f t="shared" si="33"/>
        <v>3</v>
      </c>
      <c r="O62">
        <f t="shared" si="26"/>
        <v>0.69813170079773179</v>
      </c>
      <c r="Q62">
        <f t="shared" si="34"/>
        <v>4</v>
      </c>
      <c r="R62">
        <f t="shared" si="27"/>
        <v>0.69813170079773179</v>
      </c>
      <c r="T62">
        <f t="shared" si="35"/>
        <v>5</v>
      </c>
      <c r="U62">
        <f t="shared" si="28"/>
        <v>0.69813170079773179</v>
      </c>
      <c r="W62">
        <f t="shared" si="36"/>
        <v>6</v>
      </c>
      <c r="X62">
        <f t="shared" si="29"/>
        <v>0.69813170079773179</v>
      </c>
      <c r="Z62">
        <f t="shared" si="37"/>
        <v>7</v>
      </c>
      <c r="AA62">
        <f t="shared" si="30"/>
        <v>0.69813170079773179</v>
      </c>
      <c r="AC62">
        <f t="shared" si="38"/>
        <v>8</v>
      </c>
      <c r="AD62">
        <f t="shared" si="16"/>
        <v>0.69813170079773179</v>
      </c>
      <c r="AF62">
        <f t="shared" si="39"/>
        <v>9</v>
      </c>
      <c r="AG62">
        <f t="shared" si="17"/>
        <v>0.69813170079773179</v>
      </c>
      <c r="AI62">
        <f t="shared" si="40"/>
        <v>10</v>
      </c>
      <c r="AJ62">
        <f t="shared" si="18"/>
        <v>0.69813170079773179</v>
      </c>
      <c r="AL62">
        <f t="shared" si="41"/>
        <v>11</v>
      </c>
      <c r="AM62">
        <f t="shared" si="19"/>
        <v>0.69813170079773179</v>
      </c>
      <c r="AO62">
        <f t="shared" si="42"/>
        <v>12</v>
      </c>
      <c r="AP62">
        <f t="shared" si="20"/>
        <v>0.69813170079773179</v>
      </c>
      <c r="AR62">
        <f t="shared" si="43"/>
        <v>13</v>
      </c>
      <c r="AS62">
        <f t="shared" si="21"/>
        <v>0.69813170079773179</v>
      </c>
      <c r="AU62">
        <f t="shared" si="44"/>
        <v>14</v>
      </c>
      <c r="AV62">
        <f t="shared" si="22"/>
        <v>0.69813170079773179</v>
      </c>
      <c r="AX62" t="str">
        <f t="shared" si="45"/>
        <v/>
      </c>
      <c r="AY62">
        <f t="shared" si="23"/>
        <v>0.69813170079773179</v>
      </c>
    </row>
    <row r="63" spans="2:51" x14ac:dyDescent="0.35">
      <c r="G63">
        <v>50</v>
      </c>
      <c r="H63">
        <f t="shared" si="31"/>
        <v>1</v>
      </c>
      <c r="I63">
        <f t="shared" si="24"/>
        <v>0.87266462599716477</v>
      </c>
      <c r="K63">
        <f t="shared" si="32"/>
        <v>2</v>
      </c>
      <c r="L63">
        <f t="shared" si="25"/>
        <v>0.87266462599716477</v>
      </c>
      <c r="N63">
        <f t="shared" si="33"/>
        <v>3</v>
      </c>
      <c r="O63">
        <f t="shared" si="26"/>
        <v>0.87266462599716477</v>
      </c>
      <c r="Q63">
        <f t="shared" si="34"/>
        <v>4</v>
      </c>
      <c r="R63">
        <f t="shared" si="27"/>
        <v>0.87266462599716477</v>
      </c>
      <c r="T63">
        <f t="shared" si="35"/>
        <v>5</v>
      </c>
      <c r="U63">
        <f t="shared" si="28"/>
        <v>0.87266462599716477</v>
      </c>
      <c r="W63">
        <f t="shared" si="36"/>
        <v>6</v>
      </c>
      <c r="X63">
        <f t="shared" si="29"/>
        <v>0.87266462599716477</v>
      </c>
      <c r="Z63">
        <f t="shared" si="37"/>
        <v>7</v>
      </c>
      <c r="AA63">
        <f t="shared" si="30"/>
        <v>0.87266462599716477</v>
      </c>
      <c r="AC63">
        <f t="shared" si="38"/>
        <v>8</v>
      </c>
      <c r="AD63">
        <f t="shared" si="16"/>
        <v>0.87266462599716477</v>
      </c>
      <c r="AF63">
        <f t="shared" si="39"/>
        <v>9</v>
      </c>
      <c r="AG63">
        <f t="shared" si="17"/>
        <v>0.87266462599716477</v>
      </c>
      <c r="AI63">
        <f t="shared" si="40"/>
        <v>10</v>
      </c>
      <c r="AJ63">
        <f t="shared" si="18"/>
        <v>0.87266462599716477</v>
      </c>
      <c r="AL63">
        <f t="shared" si="41"/>
        <v>11</v>
      </c>
      <c r="AM63">
        <f t="shared" si="19"/>
        <v>0.87266462599716477</v>
      </c>
      <c r="AO63">
        <f t="shared" si="42"/>
        <v>12</v>
      </c>
      <c r="AP63">
        <f t="shared" si="20"/>
        <v>0.87266462599716477</v>
      </c>
      <c r="AR63">
        <f t="shared" si="43"/>
        <v>13</v>
      </c>
      <c r="AS63">
        <f t="shared" si="21"/>
        <v>0.87266462599716477</v>
      </c>
      <c r="AU63">
        <f t="shared" si="44"/>
        <v>14</v>
      </c>
      <c r="AV63">
        <f t="shared" si="22"/>
        <v>0.87266462599716477</v>
      </c>
      <c r="AX63" t="str">
        <f t="shared" si="45"/>
        <v/>
      </c>
      <c r="AY63">
        <f t="shared" si="23"/>
        <v>0.87266462599716477</v>
      </c>
    </row>
    <row r="64" spans="2:51" x14ac:dyDescent="0.35">
      <c r="G64">
        <v>60</v>
      </c>
      <c r="H64">
        <f t="shared" si="31"/>
        <v>1</v>
      </c>
      <c r="I64">
        <f t="shared" si="24"/>
        <v>1.0471975511965976</v>
      </c>
      <c r="K64">
        <f t="shared" si="32"/>
        <v>2</v>
      </c>
      <c r="L64">
        <f t="shared" si="25"/>
        <v>1.0471975511965976</v>
      </c>
      <c r="N64">
        <f t="shared" si="33"/>
        <v>3</v>
      </c>
      <c r="O64">
        <f t="shared" si="26"/>
        <v>1.0471975511965976</v>
      </c>
      <c r="Q64">
        <f t="shared" si="34"/>
        <v>4</v>
      </c>
      <c r="R64">
        <f t="shared" si="27"/>
        <v>1.0471975511965976</v>
      </c>
      <c r="T64">
        <f t="shared" si="35"/>
        <v>5</v>
      </c>
      <c r="U64">
        <f t="shared" si="28"/>
        <v>1.0471975511965976</v>
      </c>
      <c r="W64">
        <f t="shared" si="36"/>
        <v>6</v>
      </c>
      <c r="X64">
        <f t="shared" si="29"/>
        <v>1.0471975511965976</v>
      </c>
      <c r="Z64">
        <f t="shared" si="37"/>
        <v>7</v>
      </c>
      <c r="AA64">
        <f t="shared" si="30"/>
        <v>1.0471975511965976</v>
      </c>
      <c r="AC64">
        <f t="shared" si="38"/>
        <v>8</v>
      </c>
      <c r="AD64">
        <f t="shared" si="16"/>
        <v>1.0471975511965976</v>
      </c>
      <c r="AF64">
        <f t="shared" si="39"/>
        <v>9</v>
      </c>
      <c r="AG64">
        <f t="shared" si="17"/>
        <v>1.0471975511965976</v>
      </c>
      <c r="AI64">
        <f t="shared" si="40"/>
        <v>10</v>
      </c>
      <c r="AJ64">
        <f t="shared" si="18"/>
        <v>1.0471975511965976</v>
      </c>
      <c r="AL64">
        <f t="shared" si="41"/>
        <v>11</v>
      </c>
      <c r="AM64">
        <f t="shared" si="19"/>
        <v>1.0471975511965976</v>
      </c>
      <c r="AO64">
        <f t="shared" si="42"/>
        <v>12</v>
      </c>
      <c r="AP64">
        <f t="shared" si="20"/>
        <v>1.0471975511965976</v>
      </c>
      <c r="AR64">
        <f t="shared" si="43"/>
        <v>13</v>
      </c>
      <c r="AS64">
        <f t="shared" si="21"/>
        <v>1.0471975511965976</v>
      </c>
      <c r="AU64">
        <f t="shared" si="44"/>
        <v>14</v>
      </c>
      <c r="AV64">
        <f t="shared" si="22"/>
        <v>1.0471975511965976</v>
      </c>
      <c r="AX64" t="str">
        <f t="shared" si="45"/>
        <v/>
      </c>
      <c r="AY64">
        <f t="shared" si="23"/>
        <v>1.0471975511965976</v>
      </c>
    </row>
    <row r="65" spans="7:51" x14ac:dyDescent="0.35">
      <c r="G65">
        <v>70</v>
      </c>
      <c r="H65">
        <f t="shared" si="31"/>
        <v>1</v>
      </c>
      <c r="I65">
        <f t="shared" si="24"/>
        <v>1.2217304763960306</v>
      </c>
      <c r="K65">
        <f t="shared" si="32"/>
        <v>2</v>
      </c>
      <c r="L65">
        <f t="shared" si="25"/>
        <v>1.2217304763960306</v>
      </c>
      <c r="N65">
        <f t="shared" si="33"/>
        <v>3</v>
      </c>
      <c r="O65">
        <f t="shared" si="26"/>
        <v>1.2217304763960306</v>
      </c>
      <c r="Q65">
        <f t="shared" si="34"/>
        <v>4</v>
      </c>
      <c r="R65">
        <f t="shared" si="27"/>
        <v>1.2217304763960306</v>
      </c>
      <c r="T65">
        <f t="shared" si="35"/>
        <v>5</v>
      </c>
      <c r="U65">
        <f t="shared" si="28"/>
        <v>1.2217304763960306</v>
      </c>
      <c r="W65">
        <f t="shared" si="36"/>
        <v>6</v>
      </c>
      <c r="X65">
        <f t="shared" si="29"/>
        <v>1.2217304763960306</v>
      </c>
      <c r="Z65">
        <f t="shared" si="37"/>
        <v>7</v>
      </c>
      <c r="AA65">
        <f t="shared" si="30"/>
        <v>1.2217304763960306</v>
      </c>
      <c r="AC65">
        <f t="shared" si="38"/>
        <v>8</v>
      </c>
      <c r="AD65">
        <f t="shared" si="16"/>
        <v>1.2217304763960306</v>
      </c>
      <c r="AF65">
        <f t="shared" si="39"/>
        <v>9</v>
      </c>
      <c r="AG65">
        <f t="shared" si="17"/>
        <v>1.2217304763960306</v>
      </c>
      <c r="AI65">
        <f t="shared" si="40"/>
        <v>10</v>
      </c>
      <c r="AJ65">
        <f t="shared" si="18"/>
        <v>1.2217304763960306</v>
      </c>
      <c r="AL65">
        <f t="shared" si="41"/>
        <v>11</v>
      </c>
      <c r="AM65">
        <f t="shared" si="19"/>
        <v>1.2217304763960306</v>
      </c>
      <c r="AO65">
        <f t="shared" si="42"/>
        <v>12</v>
      </c>
      <c r="AP65">
        <f t="shared" si="20"/>
        <v>1.2217304763960306</v>
      </c>
      <c r="AR65">
        <f t="shared" si="43"/>
        <v>13</v>
      </c>
      <c r="AS65">
        <f t="shared" si="21"/>
        <v>1.2217304763960306</v>
      </c>
      <c r="AU65">
        <f t="shared" si="44"/>
        <v>14</v>
      </c>
      <c r="AV65">
        <f t="shared" si="22"/>
        <v>1.2217304763960306</v>
      </c>
      <c r="AX65" t="str">
        <f t="shared" si="45"/>
        <v/>
      </c>
      <c r="AY65">
        <f t="shared" si="23"/>
        <v>1.2217304763960306</v>
      </c>
    </row>
    <row r="66" spans="7:51" x14ac:dyDescent="0.35">
      <c r="G66">
        <v>80</v>
      </c>
      <c r="H66">
        <f t="shared" si="31"/>
        <v>1</v>
      </c>
      <c r="I66">
        <f t="shared" si="24"/>
        <v>1.3962634015954636</v>
      </c>
      <c r="K66">
        <f t="shared" si="32"/>
        <v>2</v>
      </c>
      <c r="L66">
        <f t="shared" si="25"/>
        <v>1.3962634015954636</v>
      </c>
      <c r="N66">
        <f t="shared" si="33"/>
        <v>3</v>
      </c>
      <c r="O66">
        <f t="shared" si="26"/>
        <v>1.3962634015954636</v>
      </c>
      <c r="Q66">
        <f t="shared" si="34"/>
        <v>4</v>
      </c>
      <c r="R66">
        <f t="shared" si="27"/>
        <v>1.3962634015954636</v>
      </c>
      <c r="T66">
        <f t="shared" si="35"/>
        <v>5</v>
      </c>
      <c r="U66">
        <f t="shared" si="28"/>
        <v>1.3962634015954636</v>
      </c>
      <c r="W66">
        <f t="shared" si="36"/>
        <v>6</v>
      </c>
      <c r="X66">
        <f t="shared" si="29"/>
        <v>1.3962634015954636</v>
      </c>
      <c r="Z66">
        <f t="shared" si="37"/>
        <v>7</v>
      </c>
      <c r="AA66">
        <f t="shared" si="30"/>
        <v>1.3962634015954636</v>
      </c>
      <c r="AC66">
        <f t="shared" si="38"/>
        <v>8</v>
      </c>
      <c r="AD66">
        <f t="shared" si="16"/>
        <v>1.3962634015954636</v>
      </c>
      <c r="AF66">
        <f t="shared" si="39"/>
        <v>9</v>
      </c>
      <c r="AG66">
        <f t="shared" si="17"/>
        <v>1.3962634015954636</v>
      </c>
      <c r="AI66">
        <f t="shared" si="40"/>
        <v>10</v>
      </c>
      <c r="AJ66">
        <f t="shared" si="18"/>
        <v>1.3962634015954636</v>
      </c>
      <c r="AL66">
        <f t="shared" si="41"/>
        <v>11</v>
      </c>
      <c r="AM66">
        <f t="shared" si="19"/>
        <v>1.3962634015954636</v>
      </c>
      <c r="AO66">
        <f t="shared" si="42"/>
        <v>12</v>
      </c>
      <c r="AP66">
        <f t="shared" si="20"/>
        <v>1.3962634015954636</v>
      </c>
      <c r="AR66">
        <f t="shared" si="43"/>
        <v>13</v>
      </c>
      <c r="AS66">
        <f t="shared" si="21"/>
        <v>1.3962634015954636</v>
      </c>
      <c r="AU66">
        <f t="shared" si="44"/>
        <v>14</v>
      </c>
      <c r="AV66">
        <f t="shared" si="22"/>
        <v>1.3962634015954636</v>
      </c>
      <c r="AX66" t="str">
        <f t="shared" si="45"/>
        <v/>
      </c>
      <c r="AY66">
        <f t="shared" si="23"/>
        <v>1.3962634015954636</v>
      </c>
    </row>
    <row r="67" spans="7:51" x14ac:dyDescent="0.35">
      <c r="G67">
        <v>90</v>
      </c>
      <c r="H67">
        <f t="shared" si="31"/>
        <v>1</v>
      </c>
      <c r="I67">
        <f t="shared" si="24"/>
        <v>1.5707963267948966</v>
      </c>
      <c r="K67">
        <f t="shared" si="32"/>
        <v>2</v>
      </c>
      <c r="L67">
        <f t="shared" si="25"/>
        <v>1.5707963267948966</v>
      </c>
      <c r="N67">
        <f t="shared" si="33"/>
        <v>3</v>
      </c>
      <c r="O67">
        <f t="shared" si="26"/>
        <v>1.5707963267948966</v>
      </c>
      <c r="Q67">
        <f t="shared" si="34"/>
        <v>4</v>
      </c>
      <c r="R67">
        <f t="shared" si="27"/>
        <v>1.5707963267948966</v>
      </c>
      <c r="T67">
        <f t="shared" si="35"/>
        <v>5</v>
      </c>
      <c r="U67">
        <f t="shared" si="28"/>
        <v>1.5707963267948966</v>
      </c>
      <c r="W67">
        <f t="shared" si="36"/>
        <v>6</v>
      </c>
      <c r="X67">
        <f t="shared" si="29"/>
        <v>1.5707963267948966</v>
      </c>
      <c r="Z67">
        <f t="shared" si="37"/>
        <v>7</v>
      </c>
      <c r="AA67">
        <f t="shared" si="30"/>
        <v>1.5707963267948966</v>
      </c>
      <c r="AC67">
        <f t="shared" si="38"/>
        <v>8</v>
      </c>
      <c r="AD67">
        <f t="shared" si="16"/>
        <v>1.5707963267948966</v>
      </c>
      <c r="AF67">
        <f t="shared" si="39"/>
        <v>9</v>
      </c>
      <c r="AG67">
        <f t="shared" si="17"/>
        <v>1.5707963267948966</v>
      </c>
      <c r="AI67">
        <f t="shared" si="40"/>
        <v>10</v>
      </c>
      <c r="AJ67">
        <f t="shared" si="18"/>
        <v>1.5707963267948966</v>
      </c>
      <c r="AL67">
        <f t="shared" si="41"/>
        <v>11</v>
      </c>
      <c r="AM67">
        <f t="shared" si="19"/>
        <v>1.5707963267948966</v>
      </c>
      <c r="AO67">
        <f t="shared" si="42"/>
        <v>12</v>
      </c>
      <c r="AP67">
        <f t="shared" si="20"/>
        <v>1.5707963267948966</v>
      </c>
      <c r="AR67">
        <f t="shared" si="43"/>
        <v>13</v>
      </c>
      <c r="AS67">
        <f t="shared" si="21"/>
        <v>1.5707963267948966</v>
      </c>
      <c r="AU67">
        <f t="shared" si="44"/>
        <v>14</v>
      </c>
      <c r="AV67">
        <f t="shared" si="22"/>
        <v>1.5707963267948966</v>
      </c>
      <c r="AX67" t="str">
        <f t="shared" si="45"/>
        <v/>
      </c>
      <c r="AY67">
        <f t="shared" si="23"/>
        <v>1.5707963267948966</v>
      </c>
    </row>
    <row r="68" spans="7:51" x14ac:dyDescent="0.35">
      <c r="G68">
        <v>100</v>
      </c>
      <c r="H68">
        <f t="shared" si="31"/>
        <v>1</v>
      </c>
      <c r="I68">
        <f t="shared" si="24"/>
        <v>1.7453292519943295</v>
      </c>
      <c r="K68">
        <f t="shared" si="32"/>
        <v>2</v>
      </c>
      <c r="L68">
        <f t="shared" si="25"/>
        <v>1.7453292519943295</v>
      </c>
      <c r="N68">
        <f t="shared" si="33"/>
        <v>3</v>
      </c>
      <c r="O68">
        <f t="shared" si="26"/>
        <v>1.7453292519943295</v>
      </c>
      <c r="Q68">
        <f t="shared" si="34"/>
        <v>4</v>
      </c>
      <c r="R68">
        <f t="shared" si="27"/>
        <v>1.7453292519943295</v>
      </c>
      <c r="T68">
        <f t="shared" si="35"/>
        <v>5</v>
      </c>
      <c r="U68">
        <f t="shared" si="28"/>
        <v>1.7453292519943295</v>
      </c>
      <c r="W68">
        <f t="shared" si="36"/>
        <v>6</v>
      </c>
      <c r="X68">
        <f t="shared" si="29"/>
        <v>1.7453292519943295</v>
      </c>
      <c r="Z68">
        <f t="shared" si="37"/>
        <v>7</v>
      </c>
      <c r="AA68">
        <f t="shared" si="30"/>
        <v>1.7453292519943295</v>
      </c>
      <c r="AC68">
        <f t="shared" si="38"/>
        <v>8</v>
      </c>
      <c r="AD68">
        <f t="shared" si="16"/>
        <v>1.7453292519943295</v>
      </c>
      <c r="AF68">
        <f t="shared" si="39"/>
        <v>9</v>
      </c>
      <c r="AG68">
        <f t="shared" si="17"/>
        <v>1.7453292519943295</v>
      </c>
      <c r="AI68">
        <f t="shared" si="40"/>
        <v>10</v>
      </c>
      <c r="AJ68">
        <f t="shared" si="18"/>
        <v>1.7453292519943295</v>
      </c>
      <c r="AL68">
        <f t="shared" si="41"/>
        <v>11</v>
      </c>
      <c r="AM68">
        <f t="shared" si="19"/>
        <v>1.7453292519943295</v>
      </c>
      <c r="AO68">
        <f t="shared" si="42"/>
        <v>12</v>
      </c>
      <c r="AP68">
        <f t="shared" si="20"/>
        <v>1.7453292519943295</v>
      </c>
      <c r="AR68">
        <f t="shared" si="43"/>
        <v>13</v>
      </c>
      <c r="AS68">
        <f t="shared" si="21"/>
        <v>1.7453292519943295</v>
      </c>
      <c r="AU68">
        <f t="shared" si="44"/>
        <v>14</v>
      </c>
      <c r="AV68">
        <f t="shared" si="22"/>
        <v>1.7453292519943295</v>
      </c>
      <c r="AX68" t="str">
        <f t="shared" si="45"/>
        <v/>
      </c>
      <c r="AY68">
        <f t="shared" si="23"/>
        <v>1.7453292519943295</v>
      </c>
    </row>
    <row r="69" spans="7:51" x14ac:dyDescent="0.35">
      <c r="G69">
        <v>110</v>
      </c>
      <c r="H69">
        <f t="shared" si="31"/>
        <v>1</v>
      </c>
      <c r="I69">
        <f t="shared" si="24"/>
        <v>1.9198621771937625</v>
      </c>
      <c r="K69">
        <f t="shared" si="32"/>
        <v>2</v>
      </c>
      <c r="L69">
        <f t="shared" si="25"/>
        <v>1.9198621771937625</v>
      </c>
      <c r="N69">
        <f t="shared" si="33"/>
        <v>3</v>
      </c>
      <c r="O69">
        <f t="shared" si="26"/>
        <v>1.9198621771937625</v>
      </c>
      <c r="Q69">
        <f t="shared" si="34"/>
        <v>4</v>
      </c>
      <c r="R69">
        <f t="shared" si="27"/>
        <v>1.9198621771937625</v>
      </c>
      <c r="T69">
        <f t="shared" si="35"/>
        <v>5</v>
      </c>
      <c r="U69">
        <f t="shared" si="28"/>
        <v>1.9198621771937625</v>
      </c>
      <c r="W69">
        <f t="shared" si="36"/>
        <v>6</v>
      </c>
      <c r="X69">
        <f t="shared" si="29"/>
        <v>1.9198621771937625</v>
      </c>
      <c r="Z69">
        <f t="shared" si="37"/>
        <v>7</v>
      </c>
      <c r="AA69">
        <f t="shared" si="30"/>
        <v>1.9198621771937625</v>
      </c>
      <c r="AC69">
        <f t="shared" si="38"/>
        <v>8</v>
      </c>
      <c r="AD69">
        <f t="shared" si="16"/>
        <v>1.9198621771937625</v>
      </c>
      <c r="AF69">
        <f t="shared" si="39"/>
        <v>9</v>
      </c>
      <c r="AG69">
        <f t="shared" si="17"/>
        <v>1.9198621771937625</v>
      </c>
      <c r="AI69">
        <f t="shared" si="40"/>
        <v>10</v>
      </c>
      <c r="AJ69">
        <f t="shared" si="18"/>
        <v>1.9198621771937625</v>
      </c>
      <c r="AL69">
        <f t="shared" si="41"/>
        <v>11</v>
      </c>
      <c r="AM69">
        <f t="shared" si="19"/>
        <v>1.9198621771937625</v>
      </c>
      <c r="AO69">
        <f t="shared" si="42"/>
        <v>12</v>
      </c>
      <c r="AP69">
        <f t="shared" si="20"/>
        <v>1.9198621771937625</v>
      </c>
      <c r="AR69">
        <f t="shared" si="43"/>
        <v>13</v>
      </c>
      <c r="AS69">
        <f t="shared" si="21"/>
        <v>1.9198621771937625</v>
      </c>
      <c r="AU69">
        <f t="shared" si="44"/>
        <v>14</v>
      </c>
      <c r="AV69">
        <f t="shared" si="22"/>
        <v>1.9198621771937625</v>
      </c>
      <c r="AX69" t="str">
        <f t="shared" si="45"/>
        <v/>
      </c>
      <c r="AY69">
        <f t="shared" si="23"/>
        <v>1.9198621771937625</v>
      </c>
    </row>
    <row r="70" spans="7:51" x14ac:dyDescent="0.35">
      <c r="G70">
        <v>120</v>
      </c>
      <c r="H70">
        <f t="shared" si="31"/>
        <v>1</v>
      </c>
      <c r="I70">
        <f t="shared" si="24"/>
        <v>2.0943951023931953</v>
      </c>
      <c r="K70">
        <f t="shared" si="32"/>
        <v>2</v>
      </c>
      <c r="L70">
        <f t="shared" si="25"/>
        <v>2.0943951023931953</v>
      </c>
      <c r="N70">
        <f t="shared" si="33"/>
        <v>3</v>
      </c>
      <c r="O70">
        <f t="shared" si="26"/>
        <v>2.0943951023931953</v>
      </c>
      <c r="Q70">
        <f t="shared" si="34"/>
        <v>4</v>
      </c>
      <c r="R70">
        <f t="shared" si="27"/>
        <v>2.0943951023931953</v>
      </c>
      <c r="T70">
        <f t="shared" si="35"/>
        <v>5</v>
      </c>
      <c r="U70">
        <f t="shared" si="28"/>
        <v>2.0943951023931953</v>
      </c>
      <c r="W70">
        <f t="shared" si="36"/>
        <v>6</v>
      </c>
      <c r="X70">
        <f t="shared" si="29"/>
        <v>2.0943951023931953</v>
      </c>
      <c r="Z70">
        <f t="shared" si="37"/>
        <v>7</v>
      </c>
      <c r="AA70">
        <f t="shared" si="30"/>
        <v>2.0943951023931953</v>
      </c>
      <c r="AC70">
        <f t="shared" si="38"/>
        <v>8</v>
      </c>
      <c r="AD70">
        <f t="shared" si="16"/>
        <v>2.0943951023931953</v>
      </c>
      <c r="AF70">
        <f t="shared" si="39"/>
        <v>9</v>
      </c>
      <c r="AG70">
        <f t="shared" si="17"/>
        <v>2.0943951023931953</v>
      </c>
      <c r="AI70">
        <f t="shared" si="40"/>
        <v>10</v>
      </c>
      <c r="AJ70">
        <f t="shared" si="18"/>
        <v>2.0943951023931953</v>
      </c>
      <c r="AL70">
        <f t="shared" si="41"/>
        <v>11</v>
      </c>
      <c r="AM70">
        <f t="shared" si="19"/>
        <v>2.0943951023931953</v>
      </c>
      <c r="AO70">
        <f t="shared" si="42"/>
        <v>12</v>
      </c>
      <c r="AP70">
        <f t="shared" si="20"/>
        <v>2.0943951023931953</v>
      </c>
      <c r="AR70">
        <f t="shared" si="43"/>
        <v>13</v>
      </c>
      <c r="AS70">
        <f t="shared" si="21"/>
        <v>2.0943951023931953</v>
      </c>
      <c r="AU70">
        <f t="shared" si="44"/>
        <v>14</v>
      </c>
      <c r="AV70">
        <f t="shared" si="22"/>
        <v>2.0943951023931953</v>
      </c>
      <c r="AX70" t="str">
        <f t="shared" si="45"/>
        <v/>
      </c>
      <c r="AY70">
        <f t="shared" si="23"/>
        <v>2.0943951023931953</v>
      </c>
    </row>
    <row r="71" spans="7:51" x14ac:dyDescent="0.35">
      <c r="G71">
        <v>130</v>
      </c>
      <c r="H71">
        <f t="shared" si="31"/>
        <v>1</v>
      </c>
      <c r="I71">
        <f t="shared" si="24"/>
        <v>2.2689280275926285</v>
      </c>
      <c r="K71">
        <f t="shared" si="32"/>
        <v>2</v>
      </c>
      <c r="L71">
        <f t="shared" si="25"/>
        <v>2.2689280275926285</v>
      </c>
      <c r="N71">
        <f t="shared" si="33"/>
        <v>3</v>
      </c>
      <c r="O71">
        <f t="shared" si="26"/>
        <v>2.2689280275926285</v>
      </c>
      <c r="Q71">
        <f t="shared" si="34"/>
        <v>4</v>
      </c>
      <c r="R71">
        <f t="shared" si="27"/>
        <v>2.2689280275926285</v>
      </c>
      <c r="T71">
        <f t="shared" si="35"/>
        <v>5</v>
      </c>
      <c r="U71">
        <f t="shared" si="28"/>
        <v>2.2689280275926285</v>
      </c>
      <c r="W71">
        <f t="shared" si="36"/>
        <v>6</v>
      </c>
      <c r="X71">
        <f t="shared" si="29"/>
        <v>2.2689280275926285</v>
      </c>
      <c r="Z71">
        <f t="shared" si="37"/>
        <v>7</v>
      </c>
      <c r="AA71">
        <f t="shared" si="30"/>
        <v>2.2689280275926285</v>
      </c>
      <c r="AC71">
        <f t="shared" si="38"/>
        <v>8</v>
      </c>
      <c r="AD71">
        <f t="shared" si="16"/>
        <v>2.2689280275926285</v>
      </c>
      <c r="AF71">
        <f t="shared" si="39"/>
        <v>9</v>
      </c>
      <c r="AG71">
        <f t="shared" si="17"/>
        <v>2.2689280275926285</v>
      </c>
      <c r="AI71">
        <f t="shared" si="40"/>
        <v>10</v>
      </c>
      <c r="AJ71">
        <f t="shared" si="18"/>
        <v>2.2689280275926285</v>
      </c>
      <c r="AL71">
        <f t="shared" si="41"/>
        <v>11</v>
      </c>
      <c r="AM71">
        <f t="shared" si="19"/>
        <v>2.2689280275926285</v>
      </c>
      <c r="AO71">
        <f t="shared" si="42"/>
        <v>12</v>
      </c>
      <c r="AP71">
        <f t="shared" si="20"/>
        <v>2.2689280275926285</v>
      </c>
      <c r="AR71">
        <f t="shared" si="43"/>
        <v>13</v>
      </c>
      <c r="AS71">
        <f t="shared" si="21"/>
        <v>2.2689280275926285</v>
      </c>
      <c r="AU71">
        <f t="shared" si="44"/>
        <v>14</v>
      </c>
      <c r="AV71">
        <f t="shared" si="22"/>
        <v>2.2689280275926285</v>
      </c>
      <c r="AX71" t="str">
        <f t="shared" si="45"/>
        <v/>
      </c>
      <c r="AY71">
        <f t="shared" si="23"/>
        <v>2.2689280275926285</v>
      </c>
    </row>
    <row r="72" spans="7:51" x14ac:dyDescent="0.35">
      <c r="G72">
        <v>140</v>
      </c>
      <c r="H72">
        <f t="shared" si="31"/>
        <v>1</v>
      </c>
      <c r="I72">
        <f t="shared" si="24"/>
        <v>2.4434609527920612</v>
      </c>
      <c r="K72">
        <f t="shared" si="32"/>
        <v>2</v>
      </c>
      <c r="L72">
        <f t="shared" si="25"/>
        <v>2.4434609527920612</v>
      </c>
      <c r="N72">
        <f t="shared" si="33"/>
        <v>3</v>
      </c>
      <c r="O72">
        <f t="shared" si="26"/>
        <v>2.4434609527920612</v>
      </c>
      <c r="Q72">
        <f t="shared" si="34"/>
        <v>4</v>
      </c>
      <c r="R72">
        <f t="shared" si="27"/>
        <v>2.4434609527920612</v>
      </c>
      <c r="T72">
        <f t="shared" si="35"/>
        <v>5</v>
      </c>
      <c r="U72">
        <f t="shared" si="28"/>
        <v>2.4434609527920612</v>
      </c>
      <c r="W72">
        <f t="shared" si="36"/>
        <v>6</v>
      </c>
      <c r="X72">
        <f t="shared" si="29"/>
        <v>2.4434609527920612</v>
      </c>
      <c r="Z72">
        <f t="shared" si="37"/>
        <v>7</v>
      </c>
      <c r="AA72">
        <f t="shared" si="30"/>
        <v>2.4434609527920612</v>
      </c>
      <c r="AC72">
        <f t="shared" si="38"/>
        <v>8</v>
      </c>
      <c r="AD72">
        <f t="shared" si="16"/>
        <v>2.4434609527920612</v>
      </c>
      <c r="AF72">
        <f t="shared" si="39"/>
        <v>9</v>
      </c>
      <c r="AG72">
        <f t="shared" si="17"/>
        <v>2.4434609527920612</v>
      </c>
      <c r="AI72">
        <f t="shared" si="40"/>
        <v>10</v>
      </c>
      <c r="AJ72">
        <f t="shared" si="18"/>
        <v>2.4434609527920612</v>
      </c>
      <c r="AL72">
        <f t="shared" si="41"/>
        <v>11</v>
      </c>
      <c r="AM72">
        <f t="shared" si="19"/>
        <v>2.4434609527920612</v>
      </c>
      <c r="AO72">
        <f t="shared" si="42"/>
        <v>12</v>
      </c>
      <c r="AP72">
        <f t="shared" si="20"/>
        <v>2.4434609527920612</v>
      </c>
      <c r="AR72">
        <f t="shared" si="43"/>
        <v>13</v>
      </c>
      <c r="AS72">
        <f t="shared" si="21"/>
        <v>2.4434609527920612</v>
      </c>
      <c r="AU72">
        <f t="shared" si="44"/>
        <v>14</v>
      </c>
      <c r="AV72">
        <f t="shared" si="22"/>
        <v>2.4434609527920612</v>
      </c>
      <c r="AX72" t="str">
        <f t="shared" si="45"/>
        <v/>
      </c>
      <c r="AY72">
        <f t="shared" si="23"/>
        <v>2.4434609527920612</v>
      </c>
    </row>
    <row r="73" spans="7:51" x14ac:dyDescent="0.35">
      <c r="G73">
        <v>150</v>
      </c>
      <c r="H73">
        <f t="shared" si="31"/>
        <v>1</v>
      </c>
      <c r="I73">
        <f t="shared" si="24"/>
        <v>2.6179938779914944</v>
      </c>
      <c r="K73">
        <f t="shared" si="32"/>
        <v>2</v>
      </c>
      <c r="L73">
        <f t="shared" si="25"/>
        <v>2.6179938779914944</v>
      </c>
      <c r="N73">
        <f t="shared" si="33"/>
        <v>3</v>
      </c>
      <c r="O73">
        <f t="shared" si="26"/>
        <v>2.6179938779914944</v>
      </c>
      <c r="Q73">
        <f t="shared" si="34"/>
        <v>4</v>
      </c>
      <c r="R73">
        <f t="shared" si="27"/>
        <v>2.6179938779914944</v>
      </c>
      <c r="T73">
        <f t="shared" si="35"/>
        <v>5</v>
      </c>
      <c r="U73">
        <f t="shared" si="28"/>
        <v>2.6179938779914944</v>
      </c>
      <c r="W73">
        <f t="shared" si="36"/>
        <v>6</v>
      </c>
      <c r="X73">
        <f t="shared" si="29"/>
        <v>2.6179938779914944</v>
      </c>
      <c r="Z73">
        <f t="shared" si="37"/>
        <v>7</v>
      </c>
      <c r="AA73">
        <f t="shared" si="30"/>
        <v>2.6179938779914944</v>
      </c>
      <c r="AC73">
        <f t="shared" si="38"/>
        <v>8</v>
      </c>
      <c r="AD73">
        <f t="shared" si="16"/>
        <v>2.6179938779914944</v>
      </c>
      <c r="AF73">
        <f t="shared" si="39"/>
        <v>9</v>
      </c>
      <c r="AG73">
        <f t="shared" si="17"/>
        <v>2.6179938779914944</v>
      </c>
      <c r="AI73">
        <f t="shared" si="40"/>
        <v>10</v>
      </c>
      <c r="AJ73">
        <f t="shared" si="18"/>
        <v>2.6179938779914944</v>
      </c>
      <c r="AL73">
        <f t="shared" si="41"/>
        <v>11</v>
      </c>
      <c r="AM73">
        <f t="shared" si="19"/>
        <v>2.6179938779914944</v>
      </c>
      <c r="AO73">
        <f t="shared" si="42"/>
        <v>12</v>
      </c>
      <c r="AP73">
        <f t="shared" si="20"/>
        <v>2.6179938779914944</v>
      </c>
      <c r="AR73">
        <f t="shared" si="43"/>
        <v>13</v>
      </c>
      <c r="AS73">
        <f t="shared" si="21"/>
        <v>2.6179938779914944</v>
      </c>
      <c r="AU73">
        <f t="shared" si="44"/>
        <v>14</v>
      </c>
      <c r="AV73">
        <f t="shared" si="22"/>
        <v>2.6179938779914944</v>
      </c>
      <c r="AX73" t="str">
        <f t="shared" si="45"/>
        <v/>
      </c>
      <c r="AY73">
        <f t="shared" si="23"/>
        <v>2.6179938779914944</v>
      </c>
    </row>
    <row r="74" spans="7:51" x14ac:dyDescent="0.35">
      <c r="G74">
        <v>160</v>
      </c>
      <c r="H74">
        <f t="shared" si="31"/>
        <v>1</v>
      </c>
      <c r="I74">
        <f t="shared" si="24"/>
        <v>2.7925268031909272</v>
      </c>
      <c r="K74">
        <f t="shared" si="32"/>
        <v>2</v>
      </c>
      <c r="L74">
        <f t="shared" si="25"/>
        <v>2.7925268031909272</v>
      </c>
      <c r="N74">
        <f t="shared" si="33"/>
        <v>3</v>
      </c>
      <c r="O74">
        <f t="shared" si="26"/>
        <v>2.7925268031909272</v>
      </c>
      <c r="Q74">
        <f t="shared" si="34"/>
        <v>4</v>
      </c>
      <c r="R74">
        <f t="shared" si="27"/>
        <v>2.7925268031909272</v>
      </c>
      <c r="T74">
        <f t="shared" si="35"/>
        <v>5</v>
      </c>
      <c r="U74">
        <f t="shared" si="28"/>
        <v>2.7925268031909272</v>
      </c>
      <c r="W74">
        <f t="shared" si="36"/>
        <v>6</v>
      </c>
      <c r="X74">
        <f t="shared" si="29"/>
        <v>2.7925268031909272</v>
      </c>
      <c r="Z74">
        <f t="shared" si="37"/>
        <v>7</v>
      </c>
      <c r="AA74">
        <f t="shared" si="30"/>
        <v>2.7925268031909272</v>
      </c>
      <c r="AC74">
        <f t="shared" si="38"/>
        <v>8</v>
      </c>
      <c r="AD74">
        <f t="shared" si="16"/>
        <v>2.7925268031909272</v>
      </c>
      <c r="AF74">
        <f t="shared" si="39"/>
        <v>9</v>
      </c>
      <c r="AG74">
        <f t="shared" si="17"/>
        <v>2.7925268031909272</v>
      </c>
      <c r="AI74">
        <f t="shared" si="40"/>
        <v>10</v>
      </c>
      <c r="AJ74">
        <f t="shared" si="18"/>
        <v>2.7925268031909272</v>
      </c>
      <c r="AL74">
        <f t="shared" si="41"/>
        <v>11</v>
      </c>
      <c r="AM74">
        <f t="shared" si="19"/>
        <v>2.7925268031909272</v>
      </c>
      <c r="AO74">
        <f t="shared" si="42"/>
        <v>12</v>
      </c>
      <c r="AP74">
        <f t="shared" si="20"/>
        <v>2.7925268031909272</v>
      </c>
      <c r="AR74">
        <f t="shared" si="43"/>
        <v>13</v>
      </c>
      <c r="AS74">
        <f t="shared" si="21"/>
        <v>2.7925268031909272</v>
      </c>
      <c r="AU74">
        <f t="shared" si="44"/>
        <v>14</v>
      </c>
      <c r="AV74">
        <f t="shared" si="22"/>
        <v>2.7925268031909272</v>
      </c>
      <c r="AX74" t="str">
        <f t="shared" si="45"/>
        <v/>
      </c>
      <c r="AY74">
        <f t="shared" si="23"/>
        <v>2.7925268031909272</v>
      </c>
    </row>
    <row r="75" spans="7:51" x14ac:dyDescent="0.35">
      <c r="G75">
        <v>170</v>
      </c>
      <c r="H75">
        <f t="shared" si="31"/>
        <v>1</v>
      </c>
      <c r="I75">
        <f t="shared" si="24"/>
        <v>2.9670597283903604</v>
      </c>
      <c r="K75">
        <f t="shared" si="32"/>
        <v>2</v>
      </c>
      <c r="L75">
        <f t="shared" si="25"/>
        <v>2.9670597283903604</v>
      </c>
      <c r="N75">
        <f t="shared" si="33"/>
        <v>3</v>
      </c>
      <c r="O75">
        <f t="shared" si="26"/>
        <v>2.9670597283903604</v>
      </c>
      <c r="Q75">
        <f t="shared" si="34"/>
        <v>4</v>
      </c>
      <c r="R75">
        <f t="shared" si="27"/>
        <v>2.9670597283903604</v>
      </c>
      <c r="T75">
        <f t="shared" si="35"/>
        <v>5</v>
      </c>
      <c r="U75">
        <f t="shared" si="28"/>
        <v>2.9670597283903604</v>
      </c>
      <c r="W75">
        <f t="shared" si="36"/>
        <v>6</v>
      </c>
      <c r="X75">
        <f t="shared" si="29"/>
        <v>2.9670597283903604</v>
      </c>
      <c r="Z75">
        <f t="shared" si="37"/>
        <v>7</v>
      </c>
      <c r="AA75">
        <f t="shared" si="30"/>
        <v>2.9670597283903604</v>
      </c>
      <c r="AC75">
        <f t="shared" si="38"/>
        <v>8</v>
      </c>
      <c r="AD75">
        <f t="shared" si="16"/>
        <v>2.9670597283903604</v>
      </c>
      <c r="AF75">
        <f t="shared" si="39"/>
        <v>9</v>
      </c>
      <c r="AG75">
        <f t="shared" si="17"/>
        <v>2.9670597283903604</v>
      </c>
      <c r="AI75">
        <f t="shared" si="40"/>
        <v>10</v>
      </c>
      <c r="AJ75">
        <f t="shared" si="18"/>
        <v>2.9670597283903604</v>
      </c>
      <c r="AL75">
        <f t="shared" si="41"/>
        <v>11</v>
      </c>
      <c r="AM75">
        <f t="shared" si="19"/>
        <v>2.9670597283903604</v>
      </c>
      <c r="AO75">
        <f t="shared" si="42"/>
        <v>12</v>
      </c>
      <c r="AP75">
        <f t="shared" si="20"/>
        <v>2.9670597283903604</v>
      </c>
      <c r="AR75">
        <f t="shared" si="43"/>
        <v>13</v>
      </c>
      <c r="AS75">
        <f t="shared" si="21"/>
        <v>2.9670597283903604</v>
      </c>
      <c r="AU75">
        <f t="shared" si="44"/>
        <v>14</v>
      </c>
      <c r="AV75">
        <f t="shared" si="22"/>
        <v>2.9670597283903604</v>
      </c>
      <c r="AX75" t="str">
        <f t="shared" si="45"/>
        <v/>
      </c>
      <c r="AY75">
        <f t="shared" si="23"/>
        <v>2.9670597283903604</v>
      </c>
    </row>
    <row r="76" spans="7:51" x14ac:dyDescent="0.35">
      <c r="G76">
        <v>180</v>
      </c>
      <c r="H76">
        <f t="shared" si="31"/>
        <v>1</v>
      </c>
      <c r="I76">
        <f t="shared" si="24"/>
        <v>3.1415926535897931</v>
      </c>
      <c r="K76">
        <f t="shared" si="32"/>
        <v>2</v>
      </c>
      <c r="L76">
        <f t="shared" si="25"/>
        <v>3.1415926535897931</v>
      </c>
      <c r="N76">
        <f t="shared" si="33"/>
        <v>3</v>
      </c>
      <c r="O76">
        <f t="shared" si="26"/>
        <v>3.1415926535897931</v>
      </c>
      <c r="Q76">
        <f t="shared" si="34"/>
        <v>4</v>
      </c>
      <c r="R76">
        <f t="shared" si="27"/>
        <v>3.1415926535897931</v>
      </c>
      <c r="T76">
        <f t="shared" si="35"/>
        <v>5</v>
      </c>
      <c r="U76">
        <f t="shared" si="28"/>
        <v>3.1415926535897931</v>
      </c>
      <c r="W76">
        <f t="shared" si="36"/>
        <v>6</v>
      </c>
      <c r="X76">
        <f t="shared" si="29"/>
        <v>3.1415926535897931</v>
      </c>
      <c r="Z76">
        <f t="shared" si="37"/>
        <v>7</v>
      </c>
      <c r="AA76">
        <f t="shared" si="30"/>
        <v>3.1415926535897931</v>
      </c>
      <c r="AC76">
        <f t="shared" si="38"/>
        <v>8</v>
      </c>
      <c r="AD76">
        <f t="shared" si="16"/>
        <v>3.1415926535897931</v>
      </c>
      <c r="AF76">
        <f t="shared" si="39"/>
        <v>9</v>
      </c>
      <c r="AG76">
        <f t="shared" si="17"/>
        <v>3.1415926535897931</v>
      </c>
      <c r="AI76">
        <f t="shared" si="40"/>
        <v>10</v>
      </c>
      <c r="AJ76">
        <f t="shared" si="18"/>
        <v>3.1415926535897931</v>
      </c>
      <c r="AL76">
        <f t="shared" si="41"/>
        <v>11</v>
      </c>
      <c r="AM76">
        <f t="shared" si="19"/>
        <v>3.1415926535897931</v>
      </c>
      <c r="AO76">
        <f t="shared" si="42"/>
        <v>12</v>
      </c>
      <c r="AP76">
        <f t="shared" si="20"/>
        <v>3.1415926535897931</v>
      </c>
      <c r="AR76">
        <f t="shared" si="43"/>
        <v>13</v>
      </c>
      <c r="AS76">
        <f t="shared" si="21"/>
        <v>3.1415926535897931</v>
      </c>
      <c r="AU76">
        <f t="shared" si="44"/>
        <v>14</v>
      </c>
      <c r="AV76">
        <f t="shared" si="22"/>
        <v>3.1415926535897931</v>
      </c>
      <c r="AX76" t="str">
        <f t="shared" si="45"/>
        <v/>
      </c>
      <c r="AY76">
        <f t="shared" si="23"/>
        <v>3.1415926535897931</v>
      </c>
    </row>
    <row r="77" spans="7:51" x14ac:dyDescent="0.35">
      <c r="G77">
        <v>190</v>
      </c>
      <c r="H77">
        <f t="shared" si="31"/>
        <v>1</v>
      </c>
      <c r="I77">
        <f t="shared" si="24"/>
        <v>3.3161255787892263</v>
      </c>
      <c r="K77">
        <f t="shared" si="32"/>
        <v>2</v>
      </c>
      <c r="L77">
        <f t="shared" si="25"/>
        <v>3.3161255787892263</v>
      </c>
      <c r="N77">
        <f t="shared" si="33"/>
        <v>3</v>
      </c>
      <c r="Q77">
        <f t="shared" si="34"/>
        <v>4</v>
      </c>
      <c r="T77">
        <f t="shared" si="35"/>
        <v>5</v>
      </c>
      <c r="W77">
        <f t="shared" si="36"/>
        <v>6</v>
      </c>
      <c r="Z77">
        <f t="shared" si="37"/>
        <v>7</v>
      </c>
      <c r="AC77">
        <f t="shared" si="38"/>
        <v>8</v>
      </c>
      <c r="AF77">
        <f t="shared" si="39"/>
        <v>9</v>
      </c>
      <c r="AI77">
        <f t="shared" si="40"/>
        <v>10</v>
      </c>
      <c r="AL77">
        <f t="shared" si="41"/>
        <v>11</v>
      </c>
      <c r="AO77">
        <f t="shared" si="42"/>
        <v>12</v>
      </c>
      <c r="AR77">
        <f t="shared" si="43"/>
        <v>13</v>
      </c>
      <c r="AU77">
        <f t="shared" si="44"/>
        <v>14</v>
      </c>
    </row>
    <row r="78" spans="7:51" x14ac:dyDescent="0.35">
      <c r="G78">
        <v>200</v>
      </c>
      <c r="H78">
        <f t="shared" si="31"/>
        <v>1</v>
      </c>
      <c r="I78">
        <f t="shared" si="24"/>
        <v>3.4906585039886591</v>
      </c>
      <c r="K78">
        <f t="shared" si="32"/>
        <v>2</v>
      </c>
      <c r="L78">
        <f t="shared" si="25"/>
        <v>3.4906585039886591</v>
      </c>
      <c r="N78">
        <f t="shared" si="33"/>
        <v>3</v>
      </c>
      <c r="Q78">
        <f t="shared" si="34"/>
        <v>4</v>
      </c>
      <c r="T78">
        <f t="shared" si="35"/>
        <v>5</v>
      </c>
      <c r="W78">
        <f t="shared" si="36"/>
        <v>6</v>
      </c>
      <c r="Z78">
        <f t="shared" si="37"/>
        <v>7</v>
      </c>
      <c r="AC78">
        <f t="shared" si="38"/>
        <v>8</v>
      </c>
      <c r="AF78">
        <f t="shared" si="39"/>
        <v>9</v>
      </c>
      <c r="AI78">
        <f t="shared" si="40"/>
        <v>10</v>
      </c>
      <c r="AL78">
        <f t="shared" si="41"/>
        <v>11</v>
      </c>
      <c r="AO78">
        <f t="shared" si="42"/>
        <v>12</v>
      </c>
      <c r="AR78">
        <f t="shared" si="43"/>
        <v>13</v>
      </c>
      <c r="AU78">
        <f t="shared" si="44"/>
        <v>14</v>
      </c>
    </row>
    <row r="79" spans="7:51" x14ac:dyDescent="0.35">
      <c r="G79">
        <v>210</v>
      </c>
      <c r="H79">
        <f t="shared" si="31"/>
        <v>1</v>
      </c>
      <c r="I79">
        <f t="shared" si="24"/>
        <v>3.6651914291880923</v>
      </c>
      <c r="K79">
        <f t="shared" si="32"/>
        <v>2</v>
      </c>
      <c r="L79">
        <f t="shared" si="25"/>
        <v>3.6651914291880923</v>
      </c>
      <c r="N79">
        <f t="shared" si="33"/>
        <v>3</v>
      </c>
      <c r="Q79">
        <f t="shared" si="34"/>
        <v>4</v>
      </c>
      <c r="T79">
        <f t="shared" si="35"/>
        <v>5</v>
      </c>
      <c r="W79">
        <f t="shared" si="36"/>
        <v>6</v>
      </c>
      <c r="Z79">
        <f t="shared" si="37"/>
        <v>7</v>
      </c>
      <c r="AC79">
        <f t="shared" si="38"/>
        <v>8</v>
      </c>
      <c r="AF79">
        <f t="shared" si="39"/>
        <v>9</v>
      </c>
      <c r="AI79">
        <f t="shared" si="40"/>
        <v>10</v>
      </c>
      <c r="AL79">
        <f t="shared" si="41"/>
        <v>11</v>
      </c>
      <c r="AO79">
        <f t="shared" si="42"/>
        <v>12</v>
      </c>
      <c r="AR79">
        <f t="shared" si="43"/>
        <v>13</v>
      </c>
      <c r="AU79">
        <f t="shared" si="44"/>
        <v>14</v>
      </c>
    </row>
    <row r="80" spans="7:51" x14ac:dyDescent="0.35">
      <c r="G80">
        <v>220</v>
      </c>
      <c r="H80">
        <f t="shared" si="31"/>
        <v>1</v>
      </c>
      <c r="I80">
        <f t="shared" si="24"/>
        <v>3.839724354387525</v>
      </c>
      <c r="K80">
        <f t="shared" si="32"/>
        <v>2</v>
      </c>
      <c r="L80">
        <f t="shared" si="25"/>
        <v>3.839724354387525</v>
      </c>
      <c r="N80">
        <f t="shared" si="33"/>
        <v>3</v>
      </c>
      <c r="Q80">
        <f t="shared" si="34"/>
        <v>4</v>
      </c>
      <c r="T80">
        <f t="shared" si="35"/>
        <v>5</v>
      </c>
      <c r="W80">
        <f t="shared" si="36"/>
        <v>6</v>
      </c>
      <c r="Z80">
        <f t="shared" si="37"/>
        <v>7</v>
      </c>
      <c r="AC80">
        <f t="shared" si="38"/>
        <v>8</v>
      </c>
      <c r="AF80">
        <f t="shared" si="39"/>
        <v>9</v>
      </c>
      <c r="AI80">
        <f t="shared" si="40"/>
        <v>10</v>
      </c>
      <c r="AL80">
        <f t="shared" si="41"/>
        <v>11</v>
      </c>
      <c r="AO80">
        <f t="shared" si="42"/>
        <v>12</v>
      </c>
      <c r="AR80">
        <f t="shared" si="43"/>
        <v>13</v>
      </c>
      <c r="AU80">
        <f t="shared" si="44"/>
        <v>14</v>
      </c>
    </row>
    <row r="81" spans="7:47" x14ac:dyDescent="0.35">
      <c r="G81">
        <v>230</v>
      </c>
      <c r="H81">
        <f t="shared" si="31"/>
        <v>1</v>
      </c>
      <c r="I81">
        <f t="shared" si="24"/>
        <v>4.0142572795869578</v>
      </c>
      <c r="K81">
        <f t="shared" si="32"/>
        <v>2</v>
      </c>
      <c r="L81">
        <f t="shared" si="25"/>
        <v>4.0142572795869578</v>
      </c>
      <c r="N81">
        <f t="shared" si="33"/>
        <v>3</v>
      </c>
      <c r="Q81">
        <f t="shared" si="34"/>
        <v>4</v>
      </c>
      <c r="T81">
        <f t="shared" si="35"/>
        <v>5</v>
      </c>
      <c r="W81">
        <f t="shared" si="36"/>
        <v>6</v>
      </c>
      <c r="Z81">
        <f t="shared" si="37"/>
        <v>7</v>
      </c>
      <c r="AC81">
        <f t="shared" si="38"/>
        <v>8</v>
      </c>
      <c r="AF81">
        <f t="shared" si="39"/>
        <v>9</v>
      </c>
      <c r="AI81">
        <f t="shared" si="40"/>
        <v>10</v>
      </c>
      <c r="AL81">
        <f t="shared" si="41"/>
        <v>11</v>
      </c>
      <c r="AO81">
        <f t="shared" si="42"/>
        <v>12</v>
      </c>
      <c r="AR81">
        <f t="shared" si="43"/>
        <v>13</v>
      </c>
      <c r="AU81">
        <f t="shared" si="44"/>
        <v>14</v>
      </c>
    </row>
    <row r="82" spans="7:47" x14ac:dyDescent="0.35">
      <c r="G82">
        <v>240</v>
      </c>
      <c r="H82">
        <f t="shared" si="31"/>
        <v>1</v>
      </c>
      <c r="I82">
        <f t="shared" si="24"/>
        <v>4.1887902047863905</v>
      </c>
      <c r="K82">
        <f t="shared" si="32"/>
        <v>2</v>
      </c>
      <c r="L82">
        <f t="shared" si="25"/>
        <v>4.1887902047863905</v>
      </c>
      <c r="N82">
        <f t="shared" si="33"/>
        <v>3</v>
      </c>
      <c r="Q82">
        <f t="shared" si="34"/>
        <v>4</v>
      </c>
      <c r="T82">
        <f t="shared" si="35"/>
        <v>5</v>
      </c>
      <c r="W82">
        <f t="shared" si="36"/>
        <v>6</v>
      </c>
      <c r="Z82">
        <f t="shared" si="37"/>
        <v>7</v>
      </c>
      <c r="AC82">
        <f t="shared" si="38"/>
        <v>8</v>
      </c>
      <c r="AF82">
        <f t="shared" si="39"/>
        <v>9</v>
      </c>
      <c r="AI82">
        <f t="shared" si="40"/>
        <v>10</v>
      </c>
      <c r="AL82">
        <f t="shared" si="41"/>
        <v>11</v>
      </c>
      <c r="AO82">
        <f t="shared" si="42"/>
        <v>12</v>
      </c>
      <c r="AR82">
        <f t="shared" si="43"/>
        <v>13</v>
      </c>
      <c r="AU82">
        <f t="shared" si="44"/>
        <v>14</v>
      </c>
    </row>
    <row r="83" spans="7:47" x14ac:dyDescent="0.35">
      <c r="G83">
        <v>250</v>
      </c>
      <c r="H83">
        <f t="shared" si="31"/>
        <v>1</v>
      </c>
      <c r="I83">
        <f t="shared" si="24"/>
        <v>4.3633231299858233</v>
      </c>
      <c r="K83">
        <f t="shared" si="32"/>
        <v>2</v>
      </c>
      <c r="L83">
        <f t="shared" si="25"/>
        <v>4.3633231299858233</v>
      </c>
      <c r="N83">
        <f t="shared" si="33"/>
        <v>3</v>
      </c>
      <c r="Q83">
        <f t="shared" si="34"/>
        <v>4</v>
      </c>
      <c r="T83">
        <f t="shared" si="35"/>
        <v>5</v>
      </c>
      <c r="W83">
        <f t="shared" si="36"/>
        <v>6</v>
      </c>
      <c r="Z83">
        <f t="shared" si="37"/>
        <v>7</v>
      </c>
      <c r="AC83">
        <f t="shared" si="38"/>
        <v>8</v>
      </c>
      <c r="AF83">
        <f t="shared" si="39"/>
        <v>9</v>
      </c>
      <c r="AI83">
        <f t="shared" si="40"/>
        <v>10</v>
      </c>
      <c r="AL83">
        <f t="shared" si="41"/>
        <v>11</v>
      </c>
      <c r="AO83">
        <f t="shared" si="42"/>
        <v>12</v>
      </c>
      <c r="AR83">
        <f t="shared" si="43"/>
        <v>13</v>
      </c>
      <c r="AU83">
        <f t="shared" si="44"/>
        <v>14</v>
      </c>
    </row>
    <row r="84" spans="7:47" x14ac:dyDescent="0.35">
      <c r="G84">
        <v>260</v>
      </c>
      <c r="H84">
        <f t="shared" si="31"/>
        <v>1</v>
      </c>
      <c r="I84">
        <f t="shared" si="24"/>
        <v>4.5378560551852569</v>
      </c>
      <c r="K84">
        <f t="shared" si="32"/>
        <v>2</v>
      </c>
      <c r="L84">
        <f t="shared" si="25"/>
        <v>4.5378560551852569</v>
      </c>
      <c r="N84">
        <f t="shared" si="33"/>
        <v>3</v>
      </c>
      <c r="Q84">
        <f t="shared" si="34"/>
        <v>4</v>
      </c>
      <c r="T84">
        <f t="shared" si="35"/>
        <v>5</v>
      </c>
      <c r="W84">
        <f t="shared" si="36"/>
        <v>6</v>
      </c>
      <c r="Z84">
        <f t="shared" si="37"/>
        <v>7</v>
      </c>
      <c r="AC84">
        <f t="shared" si="38"/>
        <v>8</v>
      </c>
      <c r="AF84">
        <f t="shared" si="39"/>
        <v>9</v>
      </c>
      <c r="AI84">
        <f t="shared" si="40"/>
        <v>10</v>
      </c>
      <c r="AL84">
        <f t="shared" si="41"/>
        <v>11</v>
      </c>
      <c r="AO84">
        <f t="shared" si="42"/>
        <v>12</v>
      </c>
      <c r="AR84">
        <f t="shared" si="43"/>
        <v>13</v>
      </c>
      <c r="AU84">
        <f t="shared" si="44"/>
        <v>14</v>
      </c>
    </row>
    <row r="85" spans="7:47" x14ac:dyDescent="0.35">
      <c r="G85">
        <v>270</v>
      </c>
      <c r="H85">
        <f t="shared" si="31"/>
        <v>1</v>
      </c>
      <c r="I85">
        <f t="shared" si="24"/>
        <v>4.7123889803846897</v>
      </c>
      <c r="K85">
        <f t="shared" si="32"/>
        <v>2</v>
      </c>
      <c r="L85">
        <f t="shared" si="25"/>
        <v>4.7123889803846897</v>
      </c>
      <c r="N85">
        <f t="shared" si="33"/>
        <v>3</v>
      </c>
      <c r="Q85">
        <f t="shared" si="34"/>
        <v>4</v>
      </c>
      <c r="T85">
        <f t="shared" si="35"/>
        <v>5</v>
      </c>
      <c r="W85">
        <f t="shared" si="36"/>
        <v>6</v>
      </c>
      <c r="Z85">
        <f t="shared" si="37"/>
        <v>7</v>
      </c>
      <c r="AC85">
        <f t="shared" si="38"/>
        <v>8</v>
      </c>
      <c r="AF85">
        <f t="shared" si="39"/>
        <v>9</v>
      </c>
      <c r="AI85">
        <f t="shared" si="40"/>
        <v>10</v>
      </c>
      <c r="AL85">
        <f t="shared" si="41"/>
        <v>11</v>
      </c>
      <c r="AO85">
        <f t="shared" si="42"/>
        <v>12</v>
      </c>
      <c r="AR85">
        <f t="shared" si="43"/>
        <v>13</v>
      </c>
      <c r="AU85">
        <f t="shared" si="44"/>
        <v>14</v>
      </c>
    </row>
    <row r="86" spans="7:47" x14ac:dyDescent="0.35">
      <c r="G86">
        <v>280</v>
      </c>
      <c r="H86">
        <f t="shared" si="31"/>
        <v>1</v>
      </c>
      <c r="I86">
        <f t="shared" si="24"/>
        <v>4.8869219055841224</v>
      </c>
      <c r="K86">
        <f t="shared" si="32"/>
        <v>2</v>
      </c>
      <c r="L86">
        <f t="shared" si="25"/>
        <v>4.8869219055841224</v>
      </c>
      <c r="N86">
        <f t="shared" si="33"/>
        <v>3</v>
      </c>
      <c r="Q86">
        <f t="shared" si="34"/>
        <v>4</v>
      </c>
      <c r="T86">
        <f t="shared" si="35"/>
        <v>5</v>
      </c>
      <c r="W86">
        <f t="shared" si="36"/>
        <v>6</v>
      </c>
      <c r="Z86">
        <f t="shared" si="37"/>
        <v>7</v>
      </c>
      <c r="AC86">
        <f t="shared" si="38"/>
        <v>8</v>
      </c>
      <c r="AF86">
        <f t="shared" si="39"/>
        <v>9</v>
      </c>
      <c r="AI86">
        <f t="shared" si="40"/>
        <v>10</v>
      </c>
      <c r="AL86">
        <f t="shared" si="41"/>
        <v>11</v>
      </c>
      <c r="AO86">
        <f t="shared" si="42"/>
        <v>12</v>
      </c>
      <c r="AR86">
        <f t="shared" si="43"/>
        <v>13</v>
      </c>
      <c r="AU86">
        <f t="shared" si="44"/>
        <v>14</v>
      </c>
    </row>
    <row r="87" spans="7:47" x14ac:dyDescent="0.35">
      <c r="G87">
        <v>290</v>
      </c>
      <c r="H87">
        <f t="shared" si="31"/>
        <v>1</v>
      </c>
      <c r="I87">
        <f t="shared" si="24"/>
        <v>5.0614548307835552</v>
      </c>
      <c r="K87">
        <f t="shared" si="32"/>
        <v>2</v>
      </c>
      <c r="L87">
        <f t="shared" si="25"/>
        <v>5.0614548307835552</v>
      </c>
      <c r="N87">
        <f t="shared" si="33"/>
        <v>3</v>
      </c>
      <c r="Q87">
        <f t="shared" si="34"/>
        <v>4</v>
      </c>
      <c r="T87">
        <f t="shared" si="35"/>
        <v>5</v>
      </c>
      <c r="W87">
        <f t="shared" si="36"/>
        <v>6</v>
      </c>
      <c r="Z87">
        <f t="shared" si="37"/>
        <v>7</v>
      </c>
      <c r="AC87">
        <f t="shared" si="38"/>
        <v>8</v>
      </c>
      <c r="AF87">
        <f t="shared" si="39"/>
        <v>9</v>
      </c>
      <c r="AI87">
        <f t="shared" si="40"/>
        <v>10</v>
      </c>
      <c r="AL87">
        <f t="shared" si="41"/>
        <v>11</v>
      </c>
      <c r="AO87">
        <f t="shared" si="42"/>
        <v>12</v>
      </c>
      <c r="AR87">
        <f t="shared" si="43"/>
        <v>13</v>
      </c>
      <c r="AU87">
        <f t="shared" si="44"/>
        <v>14</v>
      </c>
    </row>
    <row r="88" spans="7:47" x14ac:dyDescent="0.35">
      <c r="G88">
        <v>300</v>
      </c>
      <c r="H88">
        <f t="shared" si="31"/>
        <v>1</v>
      </c>
      <c r="I88">
        <f t="shared" si="24"/>
        <v>5.2359877559829888</v>
      </c>
      <c r="K88">
        <f t="shared" si="32"/>
        <v>2</v>
      </c>
      <c r="L88">
        <f t="shared" si="25"/>
        <v>5.2359877559829888</v>
      </c>
      <c r="N88">
        <f t="shared" si="33"/>
        <v>3</v>
      </c>
      <c r="Q88">
        <f t="shared" si="34"/>
        <v>4</v>
      </c>
      <c r="T88">
        <f t="shared" si="35"/>
        <v>5</v>
      </c>
      <c r="W88">
        <f t="shared" si="36"/>
        <v>6</v>
      </c>
      <c r="Z88">
        <f t="shared" si="37"/>
        <v>7</v>
      </c>
      <c r="AC88">
        <f t="shared" si="38"/>
        <v>8</v>
      </c>
      <c r="AF88">
        <f t="shared" si="39"/>
        <v>9</v>
      </c>
      <c r="AI88">
        <f t="shared" si="40"/>
        <v>10</v>
      </c>
      <c r="AL88">
        <f t="shared" si="41"/>
        <v>11</v>
      </c>
      <c r="AO88">
        <f t="shared" si="42"/>
        <v>12</v>
      </c>
      <c r="AR88">
        <f t="shared" si="43"/>
        <v>13</v>
      </c>
      <c r="AU88">
        <f t="shared" si="44"/>
        <v>14</v>
      </c>
    </row>
    <row r="89" spans="7:47" x14ac:dyDescent="0.35">
      <c r="G89">
        <v>310</v>
      </c>
      <c r="H89">
        <f t="shared" si="31"/>
        <v>1</v>
      </c>
      <c r="I89">
        <f t="shared" si="24"/>
        <v>5.4105206811824216</v>
      </c>
      <c r="K89">
        <f t="shared" si="32"/>
        <v>2</v>
      </c>
      <c r="L89">
        <f t="shared" si="25"/>
        <v>5.4105206811824216</v>
      </c>
      <c r="N89">
        <f t="shared" si="33"/>
        <v>3</v>
      </c>
      <c r="Q89">
        <f t="shared" si="34"/>
        <v>4</v>
      </c>
      <c r="T89">
        <f t="shared" si="35"/>
        <v>5</v>
      </c>
      <c r="W89">
        <f t="shared" si="36"/>
        <v>6</v>
      </c>
      <c r="Z89">
        <f t="shared" si="37"/>
        <v>7</v>
      </c>
      <c r="AC89">
        <f t="shared" si="38"/>
        <v>8</v>
      </c>
      <c r="AF89">
        <f t="shared" si="39"/>
        <v>9</v>
      </c>
      <c r="AI89">
        <f t="shared" si="40"/>
        <v>10</v>
      </c>
      <c r="AL89">
        <f t="shared" si="41"/>
        <v>11</v>
      </c>
      <c r="AO89">
        <f t="shared" si="42"/>
        <v>12</v>
      </c>
      <c r="AR89">
        <f t="shared" si="43"/>
        <v>13</v>
      </c>
      <c r="AU89">
        <f t="shared" si="44"/>
        <v>14</v>
      </c>
    </row>
    <row r="90" spans="7:47" x14ac:dyDescent="0.35">
      <c r="G90">
        <v>320</v>
      </c>
      <c r="H90">
        <f t="shared" si="31"/>
        <v>1</v>
      </c>
      <c r="I90">
        <f t="shared" si="24"/>
        <v>5.5850536063818543</v>
      </c>
      <c r="K90">
        <f t="shared" si="32"/>
        <v>2</v>
      </c>
      <c r="L90">
        <f t="shared" si="25"/>
        <v>5.5850536063818543</v>
      </c>
      <c r="N90">
        <f t="shared" si="33"/>
        <v>3</v>
      </c>
      <c r="Q90">
        <f t="shared" si="34"/>
        <v>4</v>
      </c>
      <c r="T90">
        <f t="shared" si="35"/>
        <v>5</v>
      </c>
      <c r="W90">
        <f t="shared" si="36"/>
        <v>6</v>
      </c>
      <c r="Z90">
        <f t="shared" si="37"/>
        <v>7</v>
      </c>
      <c r="AC90">
        <f t="shared" si="38"/>
        <v>8</v>
      </c>
      <c r="AF90">
        <f t="shared" si="39"/>
        <v>9</v>
      </c>
      <c r="AI90">
        <f t="shared" si="40"/>
        <v>10</v>
      </c>
      <c r="AL90">
        <f t="shared" si="41"/>
        <v>11</v>
      </c>
      <c r="AO90">
        <f t="shared" si="42"/>
        <v>12</v>
      </c>
      <c r="AR90">
        <f t="shared" si="43"/>
        <v>13</v>
      </c>
      <c r="AU90">
        <f t="shared" si="44"/>
        <v>14</v>
      </c>
    </row>
    <row r="91" spans="7:47" x14ac:dyDescent="0.35">
      <c r="G91">
        <v>330</v>
      </c>
      <c r="H91">
        <f t="shared" si="31"/>
        <v>1</v>
      </c>
      <c r="I91">
        <f t="shared" si="24"/>
        <v>5.7595865315812871</v>
      </c>
      <c r="K91">
        <f t="shared" si="32"/>
        <v>2</v>
      </c>
      <c r="L91">
        <f t="shared" si="25"/>
        <v>5.7595865315812871</v>
      </c>
      <c r="N91">
        <f t="shared" si="33"/>
        <v>3</v>
      </c>
      <c r="Q91">
        <f t="shared" si="34"/>
        <v>4</v>
      </c>
      <c r="T91">
        <f t="shared" si="35"/>
        <v>5</v>
      </c>
      <c r="W91">
        <f t="shared" si="36"/>
        <v>6</v>
      </c>
      <c r="Z91">
        <f t="shared" si="37"/>
        <v>7</v>
      </c>
      <c r="AC91">
        <f t="shared" si="38"/>
        <v>8</v>
      </c>
      <c r="AF91">
        <f t="shared" si="39"/>
        <v>9</v>
      </c>
      <c r="AI91">
        <f t="shared" si="40"/>
        <v>10</v>
      </c>
      <c r="AL91">
        <f t="shared" si="41"/>
        <v>11</v>
      </c>
      <c r="AO91">
        <f t="shared" si="42"/>
        <v>12</v>
      </c>
      <c r="AR91">
        <f t="shared" si="43"/>
        <v>13</v>
      </c>
      <c r="AU91">
        <f t="shared" si="44"/>
        <v>14</v>
      </c>
    </row>
    <row r="92" spans="7:47" x14ac:dyDescent="0.35">
      <c r="G92">
        <v>340</v>
      </c>
      <c r="H92">
        <f t="shared" si="31"/>
        <v>1</v>
      </c>
      <c r="I92">
        <f t="shared" si="24"/>
        <v>5.9341194567807207</v>
      </c>
      <c r="K92">
        <f t="shared" si="32"/>
        <v>2</v>
      </c>
      <c r="L92">
        <f t="shared" si="25"/>
        <v>5.9341194567807207</v>
      </c>
      <c r="N92">
        <f t="shared" si="33"/>
        <v>3</v>
      </c>
      <c r="Q92">
        <f t="shared" si="34"/>
        <v>4</v>
      </c>
      <c r="T92">
        <f t="shared" si="35"/>
        <v>5</v>
      </c>
      <c r="W92">
        <f t="shared" si="36"/>
        <v>6</v>
      </c>
      <c r="Z92">
        <f t="shared" si="37"/>
        <v>7</v>
      </c>
      <c r="AC92">
        <f t="shared" si="38"/>
        <v>8</v>
      </c>
      <c r="AF92">
        <f t="shared" si="39"/>
        <v>9</v>
      </c>
      <c r="AI92">
        <f t="shared" si="40"/>
        <v>10</v>
      </c>
      <c r="AL92">
        <f t="shared" si="41"/>
        <v>11</v>
      </c>
      <c r="AO92">
        <f t="shared" si="42"/>
        <v>12</v>
      </c>
      <c r="AR92">
        <f t="shared" si="43"/>
        <v>13</v>
      </c>
      <c r="AU92">
        <f t="shared" si="44"/>
        <v>14</v>
      </c>
    </row>
    <row r="93" spans="7:47" x14ac:dyDescent="0.35">
      <c r="G93">
        <v>350</v>
      </c>
      <c r="H93">
        <f t="shared" si="31"/>
        <v>1</v>
      </c>
      <c r="I93">
        <f t="shared" si="24"/>
        <v>6.1086523819801526</v>
      </c>
      <c r="K93">
        <f t="shared" si="32"/>
        <v>2</v>
      </c>
      <c r="L93">
        <f t="shared" si="25"/>
        <v>6.1086523819801526</v>
      </c>
      <c r="N93">
        <f t="shared" si="33"/>
        <v>3</v>
      </c>
      <c r="Q93">
        <f t="shared" si="34"/>
        <v>4</v>
      </c>
      <c r="T93">
        <f t="shared" si="35"/>
        <v>5</v>
      </c>
      <c r="W93">
        <f t="shared" si="36"/>
        <v>6</v>
      </c>
      <c r="Z93">
        <f t="shared" si="37"/>
        <v>7</v>
      </c>
      <c r="AC93">
        <f t="shared" si="38"/>
        <v>8</v>
      </c>
      <c r="AF93">
        <f t="shared" si="39"/>
        <v>9</v>
      </c>
      <c r="AI93">
        <f t="shared" si="40"/>
        <v>10</v>
      </c>
      <c r="AL93">
        <f t="shared" si="41"/>
        <v>11</v>
      </c>
      <c r="AO93">
        <f t="shared" si="42"/>
        <v>12</v>
      </c>
      <c r="AR93">
        <f t="shared" si="43"/>
        <v>13</v>
      </c>
      <c r="AU93">
        <f t="shared" si="44"/>
        <v>14</v>
      </c>
    </row>
    <row r="94" spans="7:47" x14ac:dyDescent="0.35">
      <c r="G94">
        <v>360</v>
      </c>
      <c r="H94">
        <f t="shared" si="31"/>
        <v>1</v>
      </c>
      <c r="I94">
        <f t="shared" si="24"/>
        <v>6.2831853071795862</v>
      </c>
      <c r="K94">
        <f t="shared" si="32"/>
        <v>2</v>
      </c>
      <c r="L94">
        <f t="shared" si="25"/>
        <v>6.2831853071795862</v>
      </c>
      <c r="N94">
        <f t="shared" si="33"/>
        <v>3</v>
      </c>
      <c r="Q94">
        <f t="shared" si="34"/>
        <v>4</v>
      </c>
      <c r="T94">
        <f t="shared" si="35"/>
        <v>5</v>
      </c>
      <c r="W94">
        <f t="shared" si="36"/>
        <v>6</v>
      </c>
      <c r="Z94">
        <f t="shared" si="37"/>
        <v>7</v>
      </c>
      <c r="AC94">
        <f t="shared" si="38"/>
        <v>8</v>
      </c>
      <c r="AF94">
        <f t="shared" si="39"/>
        <v>9</v>
      </c>
      <c r="AI94">
        <f t="shared" si="40"/>
        <v>10</v>
      </c>
      <c r="AL94">
        <f t="shared" si="41"/>
        <v>11</v>
      </c>
      <c r="AO94">
        <f t="shared" si="42"/>
        <v>12</v>
      </c>
      <c r="AR94">
        <f t="shared" si="43"/>
        <v>13</v>
      </c>
      <c r="AU94">
        <f t="shared" si="44"/>
        <v>14</v>
      </c>
    </row>
    <row r="96" spans="7:47" x14ac:dyDescent="0.35">
      <c r="G96" t="s">
        <v>348</v>
      </c>
    </row>
    <row r="97" spans="8:51" x14ac:dyDescent="0.35">
      <c r="H97" s="24" t="s">
        <v>93</v>
      </c>
      <c r="I97" s="24" t="s">
        <v>94</v>
      </c>
      <c r="K97" s="24" t="s">
        <v>93</v>
      </c>
      <c r="L97" s="24" t="s">
        <v>94</v>
      </c>
      <c r="N97" s="24" t="s">
        <v>93</v>
      </c>
      <c r="O97" s="24" t="s">
        <v>94</v>
      </c>
      <c r="Q97" s="24" t="s">
        <v>93</v>
      </c>
      <c r="R97" s="24" t="s">
        <v>94</v>
      </c>
      <c r="T97" s="24" t="s">
        <v>93</v>
      </c>
      <c r="U97" s="24" t="s">
        <v>94</v>
      </c>
      <c r="W97" s="24" t="s">
        <v>93</v>
      </c>
      <c r="X97" s="24" t="s">
        <v>94</v>
      </c>
      <c r="Z97" s="24" t="s">
        <v>93</v>
      </c>
      <c r="AA97" s="24" t="s">
        <v>94</v>
      </c>
      <c r="AC97" s="24" t="s">
        <v>93</v>
      </c>
      <c r="AD97" s="24" t="s">
        <v>94</v>
      </c>
      <c r="AF97" s="24" t="s">
        <v>93</v>
      </c>
      <c r="AG97" s="24" t="s">
        <v>94</v>
      </c>
      <c r="AI97" s="25" t="s">
        <v>93</v>
      </c>
      <c r="AJ97" s="25" t="s">
        <v>94</v>
      </c>
      <c r="AL97" s="25" t="s">
        <v>93</v>
      </c>
      <c r="AM97" s="25" t="s">
        <v>94</v>
      </c>
      <c r="AO97" s="25" t="s">
        <v>93</v>
      </c>
      <c r="AP97" s="25" t="s">
        <v>94</v>
      </c>
      <c r="AR97" s="25" t="s">
        <v>93</v>
      </c>
      <c r="AS97" s="25" t="s">
        <v>94</v>
      </c>
      <c r="AU97" s="25" t="s">
        <v>93</v>
      </c>
      <c r="AV97" s="25" t="s">
        <v>94</v>
      </c>
      <c r="AX97" s="25" t="s">
        <v>93</v>
      </c>
      <c r="AY97" s="25" t="s">
        <v>94</v>
      </c>
    </row>
    <row r="98" spans="8:51" x14ac:dyDescent="0.35">
      <c r="H98">
        <f>H58*COS(I58)</f>
        <v>1</v>
      </c>
      <c r="I98">
        <f>H58*SIN(I58)</f>
        <v>0</v>
      </c>
      <c r="K98">
        <f>K58*COS(L58)</f>
        <v>2</v>
      </c>
      <c r="L98">
        <f>K58*SIN(L58)</f>
        <v>0</v>
      </c>
      <c r="N98">
        <f>N58*COS(O58)</f>
        <v>3</v>
      </c>
      <c r="O98">
        <f>N58*SIN(O58)</f>
        <v>0</v>
      </c>
      <c r="Q98">
        <f>Q58*COS(R58)</f>
        <v>4</v>
      </c>
      <c r="R98">
        <f>Q58*SIN(R58)</f>
        <v>0</v>
      </c>
      <c r="T98">
        <f>T58*COS(U58)</f>
        <v>5</v>
      </c>
      <c r="U98">
        <f>T58*SIN(U58)</f>
        <v>0</v>
      </c>
      <c r="W98">
        <f>W58*COS(X58)</f>
        <v>6</v>
      </c>
      <c r="X98">
        <f>W58*SIN(X58)</f>
        <v>0</v>
      </c>
      <c r="Z98">
        <f>Z58*COS(AA58)</f>
        <v>7</v>
      </c>
      <c r="AA98">
        <f>Z58*SIN(AA58)</f>
        <v>0</v>
      </c>
      <c r="AC98">
        <f>AC58*COS(AD58)</f>
        <v>8</v>
      </c>
      <c r="AD98">
        <f>AC58*SIN(AD58)</f>
        <v>0</v>
      </c>
      <c r="AF98">
        <f>AF58*COS(AG58)</f>
        <v>9</v>
      </c>
      <c r="AG98">
        <f>AF58*SIN(AG58)</f>
        <v>0</v>
      </c>
      <c r="AI98">
        <f>AI58*COS(AJ58)</f>
        <v>10</v>
      </c>
      <c r="AJ98">
        <f>AI58*SIN(AJ58)</f>
        <v>0</v>
      </c>
      <c r="AL98">
        <f>AL58*COS(AM58)</f>
        <v>11</v>
      </c>
      <c r="AM98">
        <f>AL58*SIN(AM58)</f>
        <v>0</v>
      </c>
      <c r="AO98">
        <f>AO58*COS(AP58)</f>
        <v>12</v>
      </c>
      <c r="AP98">
        <f>AO58*SIN(AP58)</f>
        <v>0</v>
      </c>
      <c r="AR98">
        <f>AR58*COS(AS58)</f>
        <v>13</v>
      </c>
      <c r="AS98">
        <f>AR58*SIN(AS58)</f>
        <v>0</v>
      </c>
      <c r="AU98">
        <f>AU58*COS(AV58)</f>
        <v>14</v>
      </c>
      <c r="AV98">
        <f>AU58*SIN(AV58)</f>
        <v>0</v>
      </c>
      <c r="AX98" t="e">
        <f>AX58*COS(AY58)</f>
        <v>#VALUE!</v>
      </c>
      <c r="AY98" t="e">
        <f>AX58*SIN(AY58)</f>
        <v>#VALUE!</v>
      </c>
    </row>
    <row r="99" spans="8:51" x14ac:dyDescent="0.35">
      <c r="H99">
        <f t="shared" ref="H99:H116" si="46">H59*COS(I59)</f>
        <v>0.98480775301220802</v>
      </c>
      <c r="I99">
        <f t="shared" ref="I99:I116" si="47">H59*SIN(I59)</f>
        <v>0.17364817766693033</v>
      </c>
      <c r="K99">
        <f t="shared" ref="K99:K115" si="48">K59*COS(L59)</f>
        <v>1.969615506024416</v>
      </c>
      <c r="L99">
        <f t="shared" ref="L99:L115" si="49">K59*SIN(L59)</f>
        <v>0.34729635533386066</v>
      </c>
      <c r="N99">
        <f t="shared" ref="N99:N116" si="50">N59*COS(O59)</f>
        <v>2.9544232590366239</v>
      </c>
      <c r="O99">
        <f t="shared" ref="O99:O116" si="51">N59*SIN(O59)</f>
        <v>0.52094453300079102</v>
      </c>
      <c r="Q99">
        <f t="shared" ref="Q99:Q116" si="52">Q59*COS(R59)</f>
        <v>3.9392310120488321</v>
      </c>
      <c r="R99">
        <f t="shared" ref="R99:R116" si="53">Q59*SIN(R59)</f>
        <v>0.69459271066772132</v>
      </c>
      <c r="T99">
        <f t="shared" ref="T99:T116" si="54">T59*COS(U59)</f>
        <v>4.9240387650610398</v>
      </c>
      <c r="U99">
        <f t="shared" ref="U99:U116" si="55">T59*SIN(U59)</f>
        <v>0.86824088833465163</v>
      </c>
      <c r="W99">
        <f t="shared" ref="W99:W116" si="56">W59*COS(X59)</f>
        <v>5.9088465180732479</v>
      </c>
      <c r="X99">
        <f t="shared" ref="X99:X116" si="57">W59*SIN(X59)</f>
        <v>1.041889066001582</v>
      </c>
      <c r="Z99">
        <f t="shared" ref="Z99:Z116" si="58">Z59*COS(AA59)</f>
        <v>6.893654271085456</v>
      </c>
      <c r="AA99">
        <f t="shared" ref="AA99:AA116" si="59">Z59*SIN(AA59)</f>
        <v>1.2155372436685123</v>
      </c>
      <c r="AC99">
        <f t="shared" ref="AC99:AC116" si="60">AC59*COS(AD59)</f>
        <v>7.8784620240976642</v>
      </c>
      <c r="AD99">
        <f t="shared" ref="AD99:AD116" si="61">AC59*SIN(AD59)</f>
        <v>1.3891854213354426</v>
      </c>
      <c r="AF99">
        <f t="shared" ref="AF99:AF116" si="62">AF59*COS(AG59)</f>
        <v>8.8632697771098723</v>
      </c>
      <c r="AG99">
        <f t="shared" ref="AG99:AG116" si="63">AF59*SIN(AG59)</f>
        <v>1.562833599002373</v>
      </c>
      <c r="AI99">
        <f t="shared" ref="AI99:AI116" si="64">AI59*COS(AJ59)</f>
        <v>9.8480775301220795</v>
      </c>
      <c r="AJ99">
        <f t="shared" ref="AJ99:AJ116" si="65">AI59*SIN(AJ59)</f>
        <v>1.7364817766693033</v>
      </c>
      <c r="AL99">
        <f t="shared" ref="AL99:AL116" si="66">AL59*COS(AM59)</f>
        <v>10.832885283134289</v>
      </c>
      <c r="AM99">
        <f t="shared" ref="AM99:AM116" si="67">AL59*SIN(AM59)</f>
        <v>1.9101299543362336</v>
      </c>
      <c r="AO99">
        <f t="shared" ref="AO99:AO116" si="68">AO59*COS(AP59)</f>
        <v>11.817693036146496</v>
      </c>
      <c r="AP99">
        <f t="shared" ref="AP99:AP116" si="69">AO59*SIN(AP59)</f>
        <v>2.0837781320031641</v>
      </c>
      <c r="AR99">
        <f t="shared" ref="AR99:AR116" si="70">AR59*COS(AS59)</f>
        <v>12.802500789158705</v>
      </c>
      <c r="AS99">
        <f t="shared" ref="AS99:AS116" si="71">AR59*SIN(AS59)</f>
        <v>2.2574263096700942</v>
      </c>
      <c r="AU99">
        <f t="shared" ref="AU99:AU116" si="72">AU59*COS(AV59)</f>
        <v>13.787308542170912</v>
      </c>
      <c r="AV99">
        <f t="shared" ref="AV99:AV116" si="73">AU59*SIN(AV59)</f>
        <v>2.4310744873370247</v>
      </c>
      <c r="AX99" t="e">
        <f t="shared" ref="AX99:AX116" si="74">AX59*COS(AY59)</f>
        <v>#VALUE!</v>
      </c>
      <c r="AY99" t="e">
        <f t="shared" ref="AY99:AY116" si="75">AX59*SIN(AY59)</f>
        <v>#VALUE!</v>
      </c>
    </row>
    <row r="100" spans="8:51" x14ac:dyDescent="0.35">
      <c r="H100">
        <f t="shared" si="46"/>
        <v>0.93969262078590843</v>
      </c>
      <c r="I100">
        <f t="shared" si="47"/>
        <v>0.34202014332566871</v>
      </c>
      <c r="K100">
        <f t="shared" si="48"/>
        <v>1.8793852415718169</v>
      </c>
      <c r="L100">
        <f t="shared" si="49"/>
        <v>0.68404028665133743</v>
      </c>
      <c r="N100">
        <f t="shared" si="50"/>
        <v>2.8190778623577253</v>
      </c>
      <c r="O100">
        <f t="shared" si="51"/>
        <v>1.0260604299770062</v>
      </c>
      <c r="Q100">
        <f t="shared" si="52"/>
        <v>3.7587704831436337</v>
      </c>
      <c r="R100">
        <f t="shared" si="53"/>
        <v>1.3680805733026749</v>
      </c>
      <c r="T100">
        <f t="shared" si="54"/>
        <v>4.6984631039295426</v>
      </c>
      <c r="U100">
        <f t="shared" si="55"/>
        <v>1.7101007166283435</v>
      </c>
      <c r="W100">
        <f t="shared" si="56"/>
        <v>5.6381557247154506</v>
      </c>
      <c r="X100">
        <f t="shared" si="57"/>
        <v>2.0521208599540124</v>
      </c>
      <c r="Z100">
        <f t="shared" si="58"/>
        <v>6.5778483455013586</v>
      </c>
      <c r="AA100">
        <f t="shared" si="59"/>
        <v>2.3941410032796808</v>
      </c>
      <c r="AC100">
        <f t="shared" si="60"/>
        <v>7.5175409662872674</v>
      </c>
      <c r="AD100">
        <f t="shared" si="61"/>
        <v>2.7361611466053497</v>
      </c>
      <c r="AF100">
        <f t="shared" si="62"/>
        <v>8.4572335870731763</v>
      </c>
      <c r="AG100">
        <f t="shared" si="63"/>
        <v>3.0781812899310186</v>
      </c>
      <c r="AI100">
        <f t="shared" si="64"/>
        <v>9.3969262078590852</v>
      </c>
      <c r="AJ100">
        <f t="shared" si="65"/>
        <v>3.420201433256687</v>
      </c>
      <c r="AL100">
        <f t="shared" si="66"/>
        <v>10.336618828644992</v>
      </c>
      <c r="AM100">
        <f t="shared" si="67"/>
        <v>3.7622215765823559</v>
      </c>
      <c r="AO100">
        <f t="shared" si="68"/>
        <v>11.276311449430901</v>
      </c>
      <c r="AP100">
        <f t="shared" si="69"/>
        <v>4.1042417199080248</v>
      </c>
      <c r="AR100">
        <f t="shared" si="70"/>
        <v>12.21600407021681</v>
      </c>
      <c r="AS100">
        <f t="shared" si="71"/>
        <v>4.4462618632336932</v>
      </c>
      <c r="AU100">
        <f t="shared" si="72"/>
        <v>13.155696691002717</v>
      </c>
      <c r="AV100">
        <f t="shared" si="73"/>
        <v>4.7882820065593616</v>
      </c>
      <c r="AX100" t="e">
        <f t="shared" si="74"/>
        <v>#VALUE!</v>
      </c>
      <c r="AY100" t="e">
        <f t="shared" si="75"/>
        <v>#VALUE!</v>
      </c>
    </row>
    <row r="101" spans="8:51" x14ac:dyDescent="0.35">
      <c r="H101">
        <f t="shared" si="46"/>
        <v>0.86602540378443871</v>
      </c>
      <c r="I101">
        <f t="shared" si="47"/>
        <v>0.49999999999999994</v>
      </c>
      <c r="K101">
        <f t="shared" si="48"/>
        <v>1.7320508075688774</v>
      </c>
      <c r="L101">
        <f t="shared" si="49"/>
        <v>0.99999999999999989</v>
      </c>
      <c r="N101">
        <f t="shared" si="50"/>
        <v>2.598076211353316</v>
      </c>
      <c r="O101">
        <f t="shared" si="51"/>
        <v>1.4999999999999998</v>
      </c>
      <c r="Q101">
        <f t="shared" si="52"/>
        <v>3.4641016151377548</v>
      </c>
      <c r="R101">
        <f t="shared" si="53"/>
        <v>1.9999999999999998</v>
      </c>
      <c r="T101">
        <f t="shared" si="54"/>
        <v>4.3301270189221936</v>
      </c>
      <c r="U101">
        <f t="shared" si="55"/>
        <v>2.4999999999999996</v>
      </c>
      <c r="W101">
        <f t="shared" si="56"/>
        <v>5.196152422706632</v>
      </c>
      <c r="X101">
        <f t="shared" si="57"/>
        <v>2.9999999999999996</v>
      </c>
      <c r="Z101">
        <f t="shared" si="58"/>
        <v>6.0621778264910713</v>
      </c>
      <c r="AA101">
        <f t="shared" si="59"/>
        <v>3.4999999999999996</v>
      </c>
      <c r="AC101">
        <f t="shared" si="60"/>
        <v>6.9282032302755097</v>
      </c>
      <c r="AD101">
        <f t="shared" si="61"/>
        <v>3.9999999999999996</v>
      </c>
      <c r="AF101">
        <f t="shared" si="62"/>
        <v>7.794228634059948</v>
      </c>
      <c r="AG101">
        <f t="shared" si="63"/>
        <v>4.4999999999999991</v>
      </c>
      <c r="AI101">
        <f t="shared" si="64"/>
        <v>8.6602540378443873</v>
      </c>
      <c r="AJ101">
        <f t="shared" si="65"/>
        <v>4.9999999999999991</v>
      </c>
      <c r="AL101">
        <f t="shared" si="66"/>
        <v>9.5262794416288266</v>
      </c>
      <c r="AM101">
        <f t="shared" si="67"/>
        <v>5.4999999999999991</v>
      </c>
      <c r="AO101">
        <f t="shared" si="68"/>
        <v>10.392304845413264</v>
      </c>
      <c r="AP101">
        <f t="shared" si="69"/>
        <v>5.9999999999999991</v>
      </c>
      <c r="AR101">
        <f t="shared" si="70"/>
        <v>11.258330249197703</v>
      </c>
      <c r="AS101">
        <f t="shared" si="71"/>
        <v>6.4999999999999991</v>
      </c>
      <c r="AU101">
        <f t="shared" si="72"/>
        <v>12.124355652982143</v>
      </c>
      <c r="AV101">
        <f t="shared" si="73"/>
        <v>6.9999999999999991</v>
      </c>
      <c r="AX101" t="e">
        <f t="shared" si="74"/>
        <v>#VALUE!</v>
      </c>
      <c r="AY101" t="e">
        <f t="shared" si="75"/>
        <v>#VALUE!</v>
      </c>
    </row>
    <row r="102" spans="8:51" x14ac:dyDescent="0.35">
      <c r="H102">
        <f t="shared" si="46"/>
        <v>0.76604444311897801</v>
      </c>
      <c r="I102">
        <f t="shared" si="47"/>
        <v>0.64278760968653925</v>
      </c>
      <c r="K102">
        <f t="shared" si="48"/>
        <v>1.532088886237956</v>
      </c>
      <c r="L102">
        <f t="shared" si="49"/>
        <v>1.2855752193730785</v>
      </c>
      <c r="N102">
        <f t="shared" si="50"/>
        <v>2.2981333293569342</v>
      </c>
      <c r="O102">
        <f t="shared" si="51"/>
        <v>1.9283628290596178</v>
      </c>
      <c r="Q102">
        <f t="shared" si="52"/>
        <v>3.0641777724759121</v>
      </c>
      <c r="R102">
        <f t="shared" si="53"/>
        <v>2.571150438746157</v>
      </c>
      <c r="T102">
        <f t="shared" si="54"/>
        <v>3.83022221559489</v>
      </c>
      <c r="U102">
        <f t="shared" si="55"/>
        <v>3.2139380484326963</v>
      </c>
      <c r="W102">
        <f t="shared" si="56"/>
        <v>4.5962666587138683</v>
      </c>
      <c r="X102">
        <f t="shared" si="57"/>
        <v>3.8567256581192355</v>
      </c>
      <c r="Z102">
        <f t="shared" si="58"/>
        <v>5.3623111018328462</v>
      </c>
      <c r="AA102">
        <f t="shared" si="59"/>
        <v>4.4995132678057743</v>
      </c>
      <c r="AC102">
        <f t="shared" si="60"/>
        <v>6.1283555449518241</v>
      </c>
      <c r="AD102">
        <f t="shared" si="61"/>
        <v>5.142300877492314</v>
      </c>
      <c r="AF102">
        <f t="shared" si="62"/>
        <v>6.894399988070802</v>
      </c>
      <c r="AG102">
        <f t="shared" si="63"/>
        <v>5.7850884871788537</v>
      </c>
      <c r="AI102">
        <f t="shared" si="64"/>
        <v>7.6604444311897799</v>
      </c>
      <c r="AJ102">
        <f t="shared" si="65"/>
        <v>6.4278760968653925</v>
      </c>
      <c r="AL102">
        <f t="shared" si="66"/>
        <v>8.4264888743087578</v>
      </c>
      <c r="AM102">
        <f t="shared" si="67"/>
        <v>7.0706637065519313</v>
      </c>
      <c r="AO102">
        <f t="shared" si="68"/>
        <v>9.1925333174277366</v>
      </c>
      <c r="AP102">
        <f t="shared" si="69"/>
        <v>7.713451316238471</v>
      </c>
      <c r="AR102">
        <f t="shared" si="70"/>
        <v>9.9585777605467136</v>
      </c>
      <c r="AS102">
        <f t="shared" si="71"/>
        <v>8.3562389259250107</v>
      </c>
      <c r="AU102">
        <f t="shared" si="72"/>
        <v>10.724622203665692</v>
      </c>
      <c r="AV102">
        <f t="shared" si="73"/>
        <v>8.9990265356115486</v>
      </c>
      <c r="AX102" t="e">
        <f t="shared" si="74"/>
        <v>#VALUE!</v>
      </c>
      <c r="AY102" t="e">
        <f t="shared" si="75"/>
        <v>#VALUE!</v>
      </c>
    </row>
    <row r="103" spans="8:51" x14ac:dyDescent="0.35">
      <c r="H103">
        <f t="shared" si="46"/>
        <v>0.64278760968653936</v>
      </c>
      <c r="I103">
        <f t="shared" si="47"/>
        <v>0.76604444311897801</v>
      </c>
      <c r="K103">
        <f t="shared" si="48"/>
        <v>1.2855752193730787</v>
      </c>
      <c r="L103">
        <f t="shared" si="49"/>
        <v>1.532088886237956</v>
      </c>
      <c r="N103">
        <f t="shared" si="50"/>
        <v>1.9283628290596182</v>
      </c>
      <c r="O103">
        <f t="shared" si="51"/>
        <v>2.2981333293569342</v>
      </c>
      <c r="Q103">
        <f t="shared" si="52"/>
        <v>2.5711504387461575</v>
      </c>
      <c r="R103">
        <f t="shared" si="53"/>
        <v>3.0641777724759121</v>
      </c>
      <c r="T103">
        <f t="shared" si="54"/>
        <v>3.2139380484326967</v>
      </c>
      <c r="U103">
        <f t="shared" si="55"/>
        <v>3.83022221559489</v>
      </c>
      <c r="W103">
        <f t="shared" si="56"/>
        <v>3.8567256581192364</v>
      </c>
      <c r="X103">
        <f t="shared" si="57"/>
        <v>4.5962666587138683</v>
      </c>
      <c r="Z103">
        <f t="shared" si="58"/>
        <v>4.4995132678057752</v>
      </c>
      <c r="AA103">
        <f t="shared" si="59"/>
        <v>5.3623111018328462</v>
      </c>
      <c r="AC103">
        <f t="shared" si="60"/>
        <v>5.1423008774923149</v>
      </c>
      <c r="AD103">
        <f t="shared" si="61"/>
        <v>6.1283555449518241</v>
      </c>
      <c r="AF103">
        <f t="shared" si="62"/>
        <v>5.7850884871788546</v>
      </c>
      <c r="AG103">
        <f t="shared" si="63"/>
        <v>6.894399988070802</v>
      </c>
      <c r="AI103">
        <f t="shared" si="64"/>
        <v>6.4278760968653934</v>
      </c>
      <c r="AJ103">
        <f t="shared" si="65"/>
        <v>7.6604444311897799</v>
      </c>
      <c r="AL103">
        <f t="shared" si="66"/>
        <v>7.0706637065519331</v>
      </c>
      <c r="AM103">
        <f t="shared" si="67"/>
        <v>8.4264888743087578</v>
      </c>
      <c r="AO103">
        <f t="shared" si="68"/>
        <v>7.7134513162384728</v>
      </c>
      <c r="AP103">
        <f t="shared" si="69"/>
        <v>9.1925333174277366</v>
      </c>
      <c r="AR103">
        <f t="shared" si="70"/>
        <v>8.3562389259250125</v>
      </c>
      <c r="AS103">
        <f t="shared" si="71"/>
        <v>9.9585777605467136</v>
      </c>
      <c r="AU103">
        <f t="shared" si="72"/>
        <v>8.9990265356115504</v>
      </c>
      <c r="AV103">
        <f t="shared" si="73"/>
        <v>10.724622203665692</v>
      </c>
      <c r="AX103" t="e">
        <f t="shared" si="74"/>
        <v>#VALUE!</v>
      </c>
      <c r="AY103" t="e">
        <f t="shared" si="75"/>
        <v>#VALUE!</v>
      </c>
    </row>
    <row r="104" spans="8:51" x14ac:dyDescent="0.35">
      <c r="H104">
        <f t="shared" si="46"/>
        <v>0.50000000000000011</v>
      </c>
      <c r="I104">
        <f t="shared" si="47"/>
        <v>0.8660254037844386</v>
      </c>
      <c r="K104">
        <f t="shared" si="48"/>
        <v>1.0000000000000002</v>
      </c>
      <c r="L104">
        <f t="shared" si="49"/>
        <v>1.7320508075688772</v>
      </c>
      <c r="N104">
        <f t="shared" si="50"/>
        <v>1.5000000000000004</v>
      </c>
      <c r="O104">
        <f t="shared" si="51"/>
        <v>2.598076211353316</v>
      </c>
      <c r="Q104">
        <f t="shared" si="52"/>
        <v>2.0000000000000004</v>
      </c>
      <c r="R104">
        <f t="shared" si="53"/>
        <v>3.4641016151377544</v>
      </c>
      <c r="T104">
        <f t="shared" si="54"/>
        <v>2.5000000000000004</v>
      </c>
      <c r="U104">
        <f t="shared" si="55"/>
        <v>4.3301270189221928</v>
      </c>
      <c r="W104">
        <f t="shared" si="56"/>
        <v>3.0000000000000009</v>
      </c>
      <c r="X104">
        <f t="shared" si="57"/>
        <v>5.196152422706632</v>
      </c>
      <c r="Z104">
        <f t="shared" si="58"/>
        <v>3.5000000000000009</v>
      </c>
      <c r="AA104">
        <f t="shared" si="59"/>
        <v>6.0621778264910704</v>
      </c>
      <c r="AC104">
        <f t="shared" si="60"/>
        <v>4.0000000000000009</v>
      </c>
      <c r="AD104">
        <f t="shared" si="61"/>
        <v>6.9282032302755088</v>
      </c>
      <c r="AF104">
        <f t="shared" si="62"/>
        <v>4.5000000000000009</v>
      </c>
      <c r="AG104">
        <f t="shared" si="63"/>
        <v>7.7942286340599471</v>
      </c>
      <c r="AI104">
        <f t="shared" si="64"/>
        <v>5.0000000000000009</v>
      </c>
      <c r="AJ104">
        <f t="shared" si="65"/>
        <v>8.6602540378443855</v>
      </c>
      <c r="AL104">
        <f t="shared" si="66"/>
        <v>5.5000000000000009</v>
      </c>
      <c r="AM104">
        <f t="shared" si="67"/>
        <v>9.5262794416288248</v>
      </c>
      <c r="AO104">
        <f t="shared" si="68"/>
        <v>6.0000000000000018</v>
      </c>
      <c r="AP104">
        <f t="shared" si="69"/>
        <v>10.392304845413264</v>
      </c>
      <c r="AR104">
        <f t="shared" si="70"/>
        <v>6.5000000000000018</v>
      </c>
      <c r="AS104">
        <f t="shared" si="71"/>
        <v>11.258330249197702</v>
      </c>
      <c r="AU104">
        <f t="shared" si="72"/>
        <v>7.0000000000000018</v>
      </c>
      <c r="AV104">
        <f t="shared" si="73"/>
        <v>12.124355652982141</v>
      </c>
      <c r="AX104" t="e">
        <f t="shared" si="74"/>
        <v>#VALUE!</v>
      </c>
      <c r="AY104" t="e">
        <f t="shared" si="75"/>
        <v>#VALUE!</v>
      </c>
    </row>
    <row r="105" spans="8:51" x14ac:dyDescent="0.35">
      <c r="H105">
        <f t="shared" si="46"/>
        <v>0.34202014332566882</v>
      </c>
      <c r="I105">
        <f t="shared" si="47"/>
        <v>0.93969262078590832</v>
      </c>
      <c r="K105">
        <f t="shared" si="48"/>
        <v>0.68404028665133765</v>
      </c>
      <c r="L105">
        <f t="shared" si="49"/>
        <v>1.8793852415718166</v>
      </c>
      <c r="N105">
        <f t="shared" si="50"/>
        <v>1.0260604299770064</v>
      </c>
      <c r="O105">
        <f t="shared" si="51"/>
        <v>2.8190778623577248</v>
      </c>
      <c r="Q105">
        <f t="shared" si="52"/>
        <v>1.3680805733026753</v>
      </c>
      <c r="R105">
        <f t="shared" si="53"/>
        <v>3.7587704831436333</v>
      </c>
      <c r="T105">
        <f t="shared" si="54"/>
        <v>1.7101007166283442</v>
      </c>
      <c r="U105">
        <f t="shared" si="55"/>
        <v>4.6984631039295417</v>
      </c>
      <c r="W105">
        <f t="shared" si="56"/>
        <v>2.0521208599540128</v>
      </c>
      <c r="X105">
        <f t="shared" si="57"/>
        <v>5.6381557247154497</v>
      </c>
      <c r="Z105">
        <f t="shared" si="58"/>
        <v>2.3941410032796817</v>
      </c>
      <c r="AA105">
        <f t="shared" si="59"/>
        <v>6.5778483455013586</v>
      </c>
      <c r="AC105">
        <f t="shared" si="60"/>
        <v>2.7361611466053506</v>
      </c>
      <c r="AD105">
        <f t="shared" si="61"/>
        <v>7.5175409662872665</v>
      </c>
      <c r="AF105">
        <f t="shared" si="62"/>
        <v>3.0781812899310195</v>
      </c>
      <c r="AG105">
        <f t="shared" si="63"/>
        <v>8.4572335870731745</v>
      </c>
      <c r="AI105">
        <f t="shared" si="64"/>
        <v>3.4202014332566884</v>
      </c>
      <c r="AJ105">
        <f t="shared" si="65"/>
        <v>9.3969262078590834</v>
      </c>
      <c r="AL105">
        <f t="shared" si="66"/>
        <v>3.7622215765823572</v>
      </c>
      <c r="AM105">
        <f t="shared" si="67"/>
        <v>10.336618828644992</v>
      </c>
      <c r="AO105">
        <f t="shared" si="68"/>
        <v>4.1042417199080257</v>
      </c>
      <c r="AP105">
        <f t="shared" si="69"/>
        <v>11.276311449430899</v>
      </c>
      <c r="AR105">
        <f t="shared" si="70"/>
        <v>4.446261863233695</v>
      </c>
      <c r="AS105">
        <f t="shared" si="71"/>
        <v>12.216004070216808</v>
      </c>
      <c r="AU105">
        <f t="shared" si="72"/>
        <v>4.7882820065593634</v>
      </c>
      <c r="AV105">
        <f t="shared" si="73"/>
        <v>13.155696691002717</v>
      </c>
      <c r="AX105" t="e">
        <f t="shared" si="74"/>
        <v>#VALUE!</v>
      </c>
      <c r="AY105" t="e">
        <f t="shared" si="75"/>
        <v>#VALUE!</v>
      </c>
    </row>
    <row r="106" spans="8:51" x14ac:dyDescent="0.35">
      <c r="H106">
        <f t="shared" si="46"/>
        <v>0.17364817766693041</v>
      </c>
      <c r="I106">
        <f t="shared" si="47"/>
        <v>0.98480775301220802</v>
      </c>
      <c r="K106">
        <f t="shared" si="48"/>
        <v>0.34729635533386083</v>
      </c>
      <c r="L106">
        <f t="shared" si="49"/>
        <v>1.969615506024416</v>
      </c>
      <c r="N106">
        <f t="shared" si="50"/>
        <v>0.52094453300079124</v>
      </c>
      <c r="O106">
        <f t="shared" si="51"/>
        <v>2.9544232590366239</v>
      </c>
      <c r="Q106">
        <f t="shared" si="52"/>
        <v>0.69459271066772166</v>
      </c>
      <c r="R106">
        <f t="shared" si="53"/>
        <v>3.9392310120488321</v>
      </c>
      <c r="T106">
        <f t="shared" si="54"/>
        <v>0.86824088833465207</v>
      </c>
      <c r="U106">
        <f t="shared" si="55"/>
        <v>4.9240387650610398</v>
      </c>
      <c r="W106">
        <f t="shared" si="56"/>
        <v>1.0418890660015825</v>
      </c>
      <c r="X106">
        <f t="shared" si="57"/>
        <v>5.9088465180732479</v>
      </c>
      <c r="Z106">
        <f t="shared" si="58"/>
        <v>1.2155372436685128</v>
      </c>
      <c r="AA106">
        <f t="shared" si="59"/>
        <v>6.893654271085456</v>
      </c>
      <c r="AC106">
        <f t="shared" si="60"/>
        <v>1.3891854213354433</v>
      </c>
      <c r="AD106">
        <f t="shared" si="61"/>
        <v>7.8784620240976642</v>
      </c>
      <c r="AF106">
        <f t="shared" si="62"/>
        <v>1.5628335990023738</v>
      </c>
      <c r="AG106">
        <f t="shared" si="63"/>
        <v>8.8632697771098723</v>
      </c>
      <c r="AI106">
        <f t="shared" si="64"/>
        <v>1.7364817766693041</v>
      </c>
      <c r="AJ106">
        <f t="shared" si="65"/>
        <v>9.8480775301220795</v>
      </c>
      <c r="AL106">
        <f t="shared" si="66"/>
        <v>1.9101299543362344</v>
      </c>
      <c r="AM106">
        <f t="shared" si="67"/>
        <v>10.832885283134289</v>
      </c>
      <c r="AO106">
        <f t="shared" si="68"/>
        <v>2.083778132003165</v>
      </c>
      <c r="AP106">
        <f t="shared" si="69"/>
        <v>11.817693036146496</v>
      </c>
      <c r="AR106">
        <f t="shared" si="70"/>
        <v>2.2574263096700955</v>
      </c>
      <c r="AS106">
        <f t="shared" si="71"/>
        <v>12.802500789158705</v>
      </c>
      <c r="AU106">
        <f t="shared" si="72"/>
        <v>2.4310744873370256</v>
      </c>
      <c r="AV106">
        <f t="shared" si="73"/>
        <v>13.787308542170912</v>
      </c>
      <c r="AX106" t="e">
        <f t="shared" si="74"/>
        <v>#VALUE!</v>
      </c>
      <c r="AY106" t="e">
        <f t="shared" si="75"/>
        <v>#VALUE!</v>
      </c>
    </row>
    <row r="107" spans="8:51" x14ac:dyDescent="0.35">
      <c r="H107">
        <f t="shared" si="46"/>
        <v>6.1257422745431001E-17</v>
      </c>
      <c r="I107">
        <f t="shared" si="47"/>
        <v>1</v>
      </c>
      <c r="K107">
        <f t="shared" si="48"/>
        <v>1.22514845490862E-16</v>
      </c>
      <c r="L107">
        <f t="shared" si="49"/>
        <v>2</v>
      </c>
      <c r="N107">
        <f t="shared" si="50"/>
        <v>1.83772268236293E-16</v>
      </c>
      <c r="O107">
        <f t="shared" si="51"/>
        <v>3</v>
      </c>
      <c r="Q107">
        <f t="shared" si="52"/>
        <v>2.45029690981724E-16</v>
      </c>
      <c r="R107">
        <f t="shared" si="53"/>
        <v>4</v>
      </c>
      <c r="T107">
        <f t="shared" si="54"/>
        <v>3.06287113727155E-16</v>
      </c>
      <c r="U107">
        <f t="shared" si="55"/>
        <v>5</v>
      </c>
      <c r="W107">
        <f t="shared" si="56"/>
        <v>3.67544536472586E-16</v>
      </c>
      <c r="X107">
        <f t="shared" si="57"/>
        <v>6</v>
      </c>
      <c r="Z107">
        <f t="shared" si="58"/>
        <v>4.28801959218017E-16</v>
      </c>
      <c r="AA107">
        <f t="shared" si="59"/>
        <v>7</v>
      </c>
      <c r="AC107">
        <f t="shared" si="60"/>
        <v>4.90059381963448E-16</v>
      </c>
      <c r="AD107">
        <f t="shared" si="61"/>
        <v>8</v>
      </c>
      <c r="AF107">
        <f t="shared" si="62"/>
        <v>5.51316804708879E-16</v>
      </c>
      <c r="AG107">
        <f t="shared" si="63"/>
        <v>9</v>
      </c>
      <c r="AI107">
        <f t="shared" si="64"/>
        <v>6.1257422745431001E-16</v>
      </c>
      <c r="AJ107">
        <f t="shared" si="65"/>
        <v>10</v>
      </c>
      <c r="AL107">
        <f t="shared" si="66"/>
        <v>6.7383165019974101E-16</v>
      </c>
      <c r="AM107">
        <f t="shared" si="67"/>
        <v>11</v>
      </c>
      <c r="AO107">
        <f t="shared" si="68"/>
        <v>7.3508907294517201E-16</v>
      </c>
      <c r="AP107">
        <f t="shared" si="69"/>
        <v>12</v>
      </c>
      <c r="AR107">
        <f t="shared" si="70"/>
        <v>7.9634649569060301E-16</v>
      </c>
      <c r="AS107">
        <f t="shared" si="71"/>
        <v>13</v>
      </c>
      <c r="AU107">
        <f t="shared" si="72"/>
        <v>8.5760391843603401E-16</v>
      </c>
      <c r="AV107">
        <f t="shared" si="73"/>
        <v>14</v>
      </c>
      <c r="AX107" t="e">
        <f t="shared" si="74"/>
        <v>#VALUE!</v>
      </c>
      <c r="AY107" t="e">
        <f t="shared" si="75"/>
        <v>#VALUE!</v>
      </c>
    </row>
    <row r="108" spans="8:51" x14ac:dyDescent="0.35">
      <c r="H108">
        <f t="shared" si="46"/>
        <v>-0.1736481776669303</v>
      </c>
      <c r="I108">
        <f t="shared" si="47"/>
        <v>0.98480775301220802</v>
      </c>
      <c r="K108">
        <f t="shared" si="48"/>
        <v>-0.34729635533386061</v>
      </c>
      <c r="L108">
        <f t="shared" si="49"/>
        <v>1.969615506024416</v>
      </c>
      <c r="N108">
        <f t="shared" si="50"/>
        <v>-0.52094453300079091</v>
      </c>
      <c r="O108">
        <f t="shared" si="51"/>
        <v>2.9544232590366239</v>
      </c>
      <c r="Q108">
        <f t="shared" si="52"/>
        <v>-0.69459271066772121</v>
      </c>
      <c r="R108">
        <f t="shared" si="53"/>
        <v>3.9392310120488321</v>
      </c>
      <c r="T108">
        <f t="shared" si="54"/>
        <v>-0.86824088833465152</v>
      </c>
      <c r="U108">
        <f t="shared" si="55"/>
        <v>4.9240387650610398</v>
      </c>
      <c r="W108">
        <f t="shared" si="56"/>
        <v>-1.0418890660015818</v>
      </c>
      <c r="X108">
        <f t="shared" si="57"/>
        <v>5.9088465180732479</v>
      </c>
      <c r="Z108">
        <f t="shared" si="58"/>
        <v>-1.2155372436685121</v>
      </c>
      <c r="AA108">
        <f t="shared" si="59"/>
        <v>6.893654271085456</v>
      </c>
      <c r="AC108">
        <f t="shared" si="60"/>
        <v>-1.3891854213354424</v>
      </c>
      <c r="AD108">
        <f t="shared" si="61"/>
        <v>7.8784620240976642</v>
      </c>
      <c r="AF108">
        <f t="shared" si="62"/>
        <v>-1.5628335990023727</v>
      </c>
      <c r="AG108">
        <f t="shared" si="63"/>
        <v>8.8632697771098723</v>
      </c>
      <c r="AI108">
        <f t="shared" si="64"/>
        <v>-1.736481776669303</v>
      </c>
      <c r="AJ108">
        <f t="shared" si="65"/>
        <v>9.8480775301220795</v>
      </c>
      <c r="AL108">
        <f t="shared" si="66"/>
        <v>-1.9101299543362333</v>
      </c>
      <c r="AM108">
        <f t="shared" si="67"/>
        <v>10.832885283134289</v>
      </c>
      <c r="AO108">
        <f t="shared" si="68"/>
        <v>-2.0837781320031636</v>
      </c>
      <c r="AP108">
        <f t="shared" si="69"/>
        <v>11.817693036146496</v>
      </c>
      <c r="AR108">
        <f t="shared" si="70"/>
        <v>-2.2574263096700937</v>
      </c>
      <c r="AS108">
        <f t="shared" si="71"/>
        <v>12.802500789158705</v>
      </c>
      <c r="AU108">
        <f t="shared" si="72"/>
        <v>-2.4310744873370242</v>
      </c>
      <c r="AV108">
        <f t="shared" si="73"/>
        <v>13.787308542170912</v>
      </c>
      <c r="AX108" t="e">
        <f t="shared" si="74"/>
        <v>#VALUE!</v>
      </c>
      <c r="AY108" t="e">
        <f t="shared" si="75"/>
        <v>#VALUE!</v>
      </c>
    </row>
    <row r="109" spans="8:51" x14ac:dyDescent="0.35">
      <c r="H109">
        <f t="shared" si="46"/>
        <v>-0.34202014332566871</v>
      </c>
      <c r="I109">
        <f t="shared" si="47"/>
        <v>0.93969262078590843</v>
      </c>
      <c r="K109">
        <f t="shared" si="48"/>
        <v>-0.68404028665133743</v>
      </c>
      <c r="L109">
        <f t="shared" si="49"/>
        <v>1.8793852415718169</v>
      </c>
      <c r="N109">
        <f t="shared" si="50"/>
        <v>-1.0260604299770062</v>
      </c>
      <c r="O109">
        <f t="shared" si="51"/>
        <v>2.8190778623577253</v>
      </c>
      <c r="Q109">
        <f t="shared" si="52"/>
        <v>-1.3680805733026749</v>
      </c>
      <c r="R109">
        <f t="shared" si="53"/>
        <v>3.7587704831436337</v>
      </c>
      <c r="T109">
        <f t="shared" si="54"/>
        <v>-1.7101007166283435</v>
      </c>
      <c r="U109">
        <f t="shared" si="55"/>
        <v>4.6984631039295426</v>
      </c>
      <c r="W109">
        <f t="shared" si="56"/>
        <v>-2.0521208599540124</v>
      </c>
      <c r="X109">
        <f t="shared" si="57"/>
        <v>5.6381557247154506</v>
      </c>
      <c r="Z109">
        <f t="shared" si="58"/>
        <v>-2.3941410032796808</v>
      </c>
      <c r="AA109">
        <f t="shared" si="59"/>
        <v>6.5778483455013586</v>
      </c>
      <c r="AC109">
        <f t="shared" si="60"/>
        <v>-2.7361611466053497</v>
      </c>
      <c r="AD109">
        <f t="shared" si="61"/>
        <v>7.5175409662872674</v>
      </c>
      <c r="AF109">
        <f t="shared" si="62"/>
        <v>-3.0781812899310186</v>
      </c>
      <c r="AG109">
        <f t="shared" si="63"/>
        <v>8.4572335870731763</v>
      </c>
      <c r="AI109">
        <f t="shared" si="64"/>
        <v>-3.420201433256687</v>
      </c>
      <c r="AJ109">
        <f t="shared" si="65"/>
        <v>9.3969262078590852</v>
      </c>
      <c r="AL109">
        <f t="shared" si="66"/>
        <v>-3.7622215765823559</v>
      </c>
      <c r="AM109">
        <f t="shared" si="67"/>
        <v>10.336618828644992</v>
      </c>
      <c r="AO109">
        <f t="shared" si="68"/>
        <v>-4.1042417199080248</v>
      </c>
      <c r="AP109">
        <f t="shared" si="69"/>
        <v>11.276311449430901</v>
      </c>
      <c r="AR109">
        <f t="shared" si="70"/>
        <v>-4.4462618632336932</v>
      </c>
      <c r="AS109">
        <f t="shared" si="71"/>
        <v>12.21600407021681</v>
      </c>
      <c r="AU109">
        <f t="shared" si="72"/>
        <v>-4.7882820065593616</v>
      </c>
      <c r="AV109">
        <f t="shared" si="73"/>
        <v>13.155696691002717</v>
      </c>
      <c r="AX109" t="e">
        <f t="shared" si="74"/>
        <v>#VALUE!</v>
      </c>
      <c r="AY109" t="e">
        <f t="shared" si="75"/>
        <v>#VALUE!</v>
      </c>
    </row>
    <row r="110" spans="8:51" x14ac:dyDescent="0.35">
      <c r="H110">
        <f t="shared" si="46"/>
        <v>-0.49999999999999978</v>
      </c>
      <c r="I110">
        <f t="shared" si="47"/>
        <v>0.86602540378443871</v>
      </c>
      <c r="K110">
        <f t="shared" si="48"/>
        <v>-0.99999999999999956</v>
      </c>
      <c r="L110">
        <f t="shared" si="49"/>
        <v>1.7320508075688774</v>
      </c>
      <c r="N110">
        <f t="shared" si="50"/>
        <v>-1.4999999999999993</v>
      </c>
      <c r="O110">
        <f t="shared" si="51"/>
        <v>2.598076211353316</v>
      </c>
      <c r="Q110">
        <f t="shared" si="52"/>
        <v>-1.9999999999999991</v>
      </c>
      <c r="R110">
        <f t="shared" si="53"/>
        <v>3.4641016151377548</v>
      </c>
      <c r="T110">
        <f t="shared" si="54"/>
        <v>-2.4999999999999991</v>
      </c>
      <c r="U110">
        <f t="shared" si="55"/>
        <v>4.3301270189221936</v>
      </c>
      <c r="W110">
        <f t="shared" si="56"/>
        <v>-2.9999999999999987</v>
      </c>
      <c r="X110">
        <f t="shared" si="57"/>
        <v>5.196152422706632</v>
      </c>
      <c r="Z110">
        <f t="shared" si="58"/>
        <v>-3.4999999999999982</v>
      </c>
      <c r="AA110">
        <f t="shared" si="59"/>
        <v>6.0621778264910713</v>
      </c>
      <c r="AC110">
        <f t="shared" si="60"/>
        <v>-3.9999999999999982</v>
      </c>
      <c r="AD110">
        <f t="shared" si="61"/>
        <v>6.9282032302755097</v>
      </c>
      <c r="AF110">
        <f t="shared" si="62"/>
        <v>-4.4999999999999982</v>
      </c>
      <c r="AG110">
        <f t="shared" si="63"/>
        <v>7.794228634059948</v>
      </c>
      <c r="AI110">
        <f t="shared" si="64"/>
        <v>-4.9999999999999982</v>
      </c>
      <c r="AJ110">
        <f t="shared" si="65"/>
        <v>8.6602540378443873</v>
      </c>
      <c r="AL110">
        <f t="shared" si="66"/>
        <v>-5.4999999999999973</v>
      </c>
      <c r="AM110">
        <f t="shared" si="67"/>
        <v>9.5262794416288266</v>
      </c>
      <c r="AO110">
        <f t="shared" si="68"/>
        <v>-5.9999999999999973</v>
      </c>
      <c r="AP110">
        <f t="shared" si="69"/>
        <v>10.392304845413264</v>
      </c>
      <c r="AR110">
        <f t="shared" si="70"/>
        <v>-6.4999999999999973</v>
      </c>
      <c r="AS110">
        <f t="shared" si="71"/>
        <v>11.258330249197703</v>
      </c>
      <c r="AU110">
        <f t="shared" si="72"/>
        <v>-6.9999999999999964</v>
      </c>
      <c r="AV110">
        <f t="shared" si="73"/>
        <v>12.124355652982143</v>
      </c>
      <c r="AX110" t="e">
        <f t="shared" si="74"/>
        <v>#VALUE!</v>
      </c>
      <c r="AY110" t="e">
        <f t="shared" si="75"/>
        <v>#VALUE!</v>
      </c>
    </row>
    <row r="111" spans="8:51" x14ac:dyDescent="0.35">
      <c r="H111">
        <f t="shared" si="46"/>
        <v>-0.64278760968653936</v>
      </c>
      <c r="I111">
        <f t="shared" si="47"/>
        <v>0.76604444311897801</v>
      </c>
      <c r="K111">
        <f t="shared" si="48"/>
        <v>-1.2855752193730787</v>
      </c>
      <c r="L111">
        <f t="shared" si="49"/>
        <v>1.532088886237956</v>
      </c>
      <c r="N111">
        <f t="shared" si="50"/>
        <v>-1.9283628290596182</v>
      </c>
      <c r="O111">
        <f t="shared" si="51"/>
        <v>2.2981333293569342</v>
      </c>
      <c r="Q111">
        <f t="shared" si="52"/>
        <v>-2.5711504387461575</v>
      </c>
      <c r="R111">
        <f t="shared" si="53"/>
        <v>3.0641777724759121</v>
      </c>
      <c r="T111">
        <f t="shared" si="54"/>
        <v>-3.2139380484326967</v>
      </c>
      <c r="U111">
        <f t="shared" si="55"/>
        <v>3.83022221559489</v>
      </c>
      <c r="W111">
        <f t="shared" si="56"/>
        <v>-3.8567256581192364</v>
      </c>
      <c r="X111">
        <f t="shared" si="57"/>
        <v>4.5962666587138683</v>
      </c>
      <c r="Z111">
        <f t="shared" si="58"/>
        <v>-4.4995132678057752</v>
      </c>
      <c r="AA111">
        <f t="shared" si="59"/>
        <v>5.3623111018328462</v>
      </c>
      <c r="AC111">
        <f t="shared" si="60"/>
        <v>-5.1423008774923149</v>
      </c>
      <c r="AD111">
        <f t="shared" si="61"/>
        <v>6.1283555449518241</v>
      </c>
      <c r="AF111">
        <f t="shared" si="62"/>
        <v>-5.7850884871788546</v>
      </c>
      <c r="AG111">
        <f t="shared" si="63"/>
        <v>6.894399988070802</v>
      </c>
      <c r="AI111">
        <f t="shared" si="64"/>
        <v>-6.4278760968653934</v>
      </c>
      <c r="AJ111">
        <f t="shared" si="65"/>
        <v>7.6604444311897799</v>
      </c>
      <c r="AL111">
        <f t="shared" si="66"/>
        <v>-7.0706637065519331</v>
      </c>
      <c r="AM111">
        <f t="shared" si="67"/>
        <v>8.4264888743087578</v>
      </c>
      <c r="AO111">
        <f t="shared" si="68"/>
        <v>-7.7134513162384728</v>
      </c>
      <c r="AP111">
        <f t="shared" si="69"/>
        <v>9.1925333174277366</v>
      </c>
      <c r="AR111">
        <f t="shared" si="70"/>
        <v>-8.3562389259250125</v>
      </c>
      <c r="AS111">
        <f t="shared" si="71"/>
        <v>9.9585777605467136</v>
      </c>
      <c r="AU111">
        <f t="shared" si="72"/>
        <v>-8.9990265356115504</v>
      </c>
      <c r="AV111">
        <f t="shared" si="73"/>
        <v>10.724622203665692</v>
      </c>
      <c r="AX111" t="e">
        <f t="shared" si="74"/>
        <v>#VALUE!</v>
      </c>
      <c r="AY111" t="e">
        <f t="shared" si="75"/>
        <v>#VALUE!</v>
      </c>
    </row>
    <row r="112" spans="8:51" x14ac:dyDescent="0.35">
      <c r="H112">
        <f t="shared" si="46"/>
        <v>-0.7660444431189779</v>
      </c>
      <c r="I112">
        <f t="shared" si="47"/>
        <v>0.64278760968653947</v>
      </c>
      <c r="K112">
        <f t="shared" si="48"/>
        <v>-1.5320888862379558</v>
      </c>
      <c r="L112">
        <f t="shared" si="49"/>
        <v>1.2855752193730789</v>
      </c>
      <c r="N112">
        <f t="shared" si="50"/>
        <v>-2.2981333293569337</v>
      </c>
      <c r="O112">
        <f t="shared" si="51"/>
        <v>1.9283628290596184</v>
      </c>
      <c r="Q112">
        <f t="shared" si="52"/>
        <v>-3.0641777724759116</v>
      </c>
      <c r="R112">
        <f t="shared" si="53"/>
        <v>2.5711504387461579</v>
      </c>
      <c r="T112">
        <f t="shared" si="54"/>
        <v>-3.8302222155948895</v>
      </c>
      <c r="U112">
        <f t="shared" si="55"/>
        <v>3.2139380484326976</v>
      </c>
      <c r="W112">
        <f t="shared" si="56"/>
        <v>-4.5962666587138674</v>
      </c>
      <c r="X112">
        <f t="shared" si="57"/>
        <v>3.8567256581192368</v>
      </c>
      <c r="Z112">
        <f t="shared" si="58"/>
        <v>-5.3623111018328453</v>
      </c>
      <c r="AA112">
        <f t="shared" si="59"/>
        <v>4.4995132678057761</v>
      </c>
      <c r="AC112">
        <f t="shared" si="60"/>
        <v>-6.1283555449518232</v>
      </c>
      <c r="AD112">
        <f t="shared" si="61"/>
        <v>5.1423008774923158</v>
      </c>
      <c r="AF112">
        <f t="shared" si="62"/>
        <v>-6.8943999880708011</v>
      </c>
      <c r="AG112">
        <f t="shared" si="63"/>
        <v>5.7850884871788555</v>
      </c>
      <c r="AI112">
        <f t="shared" si="64"/>
        <v>-7.660444431189779</v>
      </c>
      <c r="AJ112">
        <f t="shared" si="65"/>
        <v>6.4278760968653952</v>
      </c>
      <c r="AL112">
        <f t="shared" si="66"/>
        <v>-8.426488874308756</v>
      </c>
      <c r="AM112">
        <f t="shared" si="67"/>
        <v>7.070663706551934</v>
      </c>
      <c r="AO112">
        <f t="shared" si="68"/>
        <v>-9.1925333174277348</v>
      </c>
      <c r="AP112">
        <f t="shared" si="69"/>
        <v>7.7134513162384737</v>
      </c>
      <c r="AR112">
        <f t="shared" si="70"/>
        <v>-9.9585777605467136</v>
      </c>
      <c r="AS112">
        <f t="shared" si="71"/>
        <v>8.3562389259250125</v>
      </c>
      <c r="AU112">
        <f t="shared" si="72"/>
        <v>-10.724622203665691</v>
      </c>
      <c r="AV112">
        <f t="shared" si="73"/>
        <v>8.9990265356115522</v>
      </c>
      <c r="AX112" t="e">
        <f t="shared" si="74"/>
        <v>#VALUE!</v>
      </c>
      <c r="AY112" t="e">
        <f t="shared" si="75"/>
        <v>#VALUE!</v>
      </c>
    </row>
    <row r="113" spans="8:51" x14ac:dyDescent="0.35">
      <c r="H113">
        <f t="shared" si="46"/>
        <v>-0.86602540378443871</v>
      </c>
      <c r="I113">
        <f t="shared" si="47"/>
        <v>0.49999999999999994</v>
      </c>
      <c r="K113">
        <f t="shared" si="48"/>
        <v>-1.7320508075688774</v>
      </c>
      <c r="L113">
        <f t="shared" si="49"/>
        <v>0.99999999999999989</v>
      </c>
      <c r="N113">
        <f t="shared" si="50"/>
        <v>-2.598076211353316</v>
      </c>
      <c r="O113">
        <f t="shared" si="51"/>
        <v>1.4999999999999998</v>
      </c>
      <c r="Q113">
        <f t="shared" si="52"/>
        <v>-3.4641016151377548</v>
      </c>
      <c r="R113">
        <f t="shared" si="53"/>
        <v>1.9999999999999998</v>
      </c>
      <c r="T113">
        <f t="shared" si="54"/>
        <v>-4.3301270189221936</v>
      </c>
      <c r="U113">
        <f t="shared" si="55"/>
        <v>2.4999999999999996</v>
      </c>
      <c r="W113">
        <f t="shared" si="56"/>
        <v>-5.196152422706632</v>
      </c>
      <c r="X113">
        <f t="shared" si="57"/>
        <v>2.9999999999999996</v>
      </c>
      <c r="Z113">
        <f t="shared" si="58"/>
        <v>-6.0621778264910713</v>
      </c>
      <c r="AA113">
        <f t="shared" si="59"/>
        <v>3.4999999999999996</v>
      </c>
      <c r="AC113">
        <f t="shared" si="60"/>
        <v>-6.9282032302755097</v>
      </c>
      <c r="AD113">
        <f t="shared" si="61"/>
        <v>3.9999999999999996</v>
      </c>
      <c r="AF113">
        <f t="shared" si="62"/>
        <v>-7.794228634059948</v>
      </c>
      <c r="AG113">
        <f t="shared" si="63"/>
        <v>4.4999999999999991</v>
      </c>
      <c r="AI113">
        <f t="shared" si="64"/>
        <v>-8.6602540378443873</v>
      </c>
      <c r="AJ113">
        <f t="shared" si="65"/>
        <v>4.9999999999999991</v>
      </c>
      <c r="AL113">
        <f t="shared" si="66"/>
        <v>-9.5262794416288266</v>
      </c>
      <c r="AM113">
        <f t="shared" si="67"/>
        <v>5.4999999999999991</v>
      </c>
      <c r="AO113">
        <f t="shared" si="68"/>
        <v>-10.392304845413264</v>
      </c>
      <c r="AP113">
        <f t="shared" si="69"/>
        <v>5.9999999999999991</v>
      </c>
      <c r="AR113">
        <f t="shared" si="70"/>
        <v>-11.258330249197703</v>
      </c>
      <c r="AS113">
        <f t="shared" si="71"/>
        <v>6.4999999999999991</v>
      </c>
      <c r="AU113">
        <f t="shared" si="72"/>
        <v>-12.124355652982143</v>
      </c>
      <c r="AV113">
        <f t="shared" si="73"/>
        <v>6.9999999999999991</v>
      </c>
      <c r="AX113" t="e">
        <f t="shared" si="74"/>
        <v>#VALUE!</v>
      </c>
      <c r="AY113" t="e">
        <f t="shared" si="75"/>
        <v>#VALUE!</v>
      </c>
    </row>
    <row r="114" spans="8:51" x14ac:dyDescent="0.35">
      <c r="H114">
        <f t="shared" si="46"/>
        <v>-0.93969262078590832</v>
      </c>
      <c r="I114">
        <f t="shared" si="47"/>
        <v>0.34202014332566888</v>
      </c>
      <c r="K114">
        <f t="shared" si="48"/>
        <v>-1.8793852415718166</v>
      </c>
      <c r="L114">
        <f t="shared" si="49"/>
        <v>0.68404028665133776</v>
      </c>
      <c r="N114">
        <f t="shared" si="50"/>
        <v>-2.8190778623577248</v>
      </c>
      <c r="O114">
        <f t="shared" si="51"/>
        <v>1.0260604299770066</v>
      </c>
      <c r="Q114">
        <f t="shared" si="52"/>
        <v>-3.7587704831436333</v>
      </c>
      <c r="R114">
        <f t="shared" si="53"/>
        <v>1.3680805733026755</v>
      </c>
      <c r="T114">
        <f t="shared" si="54"/>
        <v>-4.6984631039295417</v>
      </c>
      <c r="U114">
        <f t="shared" si="55"/>
        <v>1.7101007166283444</v>
      </c>
      <c r="W114">
        <f t="shared" si="56"/>
        <v>-5.6381557247154497</v>
      </c>
      <c r="X114">
        <f t="shared" si="57"/>
        <v>2.0521208599540133</v>
      </c>
      <c r="Z114">
        <f t="shared" si="58"/>
        <v>-6.5778483455013586</v>
      </c>
      <c r="AA114">
        <f t="shared" si="59"/>
        <v>2.3941410032796822</v>
      </c>
      <c r="AC114">
        <f t="shared" si="60"/>
        <v>-7.5175409662872665</v>
      </c>
      <c r="AD114">
        <f t="shared" si="61"/>
        <v>2.736161146605351</v>
      </c>
      <c r="AF114">
        <f t="shared" si="62"/>
        <v>-8.4572335870731745</v>
      </c>
      <c r="AG114">
        <f t="shared" si="63"/>
        <v>3.0781812899310199</v>
      </c>
      <c r="AI114">
        <f t="shared" si="64"/>
        <v>-9.3969262078590834</v>
      </c>
      <c r="AJ114">
        <f t="shared" si="65"/>
        <v>3.4202014332566888</v>
      </c>
      <c r="AL114">
        <f t="shared" si="66"/>
        <v>-10.336618828644992</v>
      </c>
      <c r="AM114">
        <f t="shared" si="67"/>
        <v>3.7622215765823577</v>
      </c>
      <c r="AO114">
        <f t="shared" si="68"/>
        <v>-11.276311449430899</v>
      </c>
      <c r="AP114">
        <f t="shared" si="69"/>
        <v>4.1042417199080266</v>
      </c>
      <c r="AR114">
        <f t="shared" si="70"/>
        <v>-12.216004070216808</v>
      </c>
      <c r="AS114">
        <f t="shared" si="71"/>
        <v>4.4462618632336959</v>
      </c>
      <c r="AU114">
        <f t="shared" si="72"/>
        <v>-13.155696691002717</v>
      </c>
      <c r="AV114">
        <f t="shared" si="73"/>
        <v>4.7882820065593643</v>
      </c>
      <c r="AX114" t="e">
        <f t="shared" si="74"/>
        <v>#VALUE!</v>
      </c>
      <c r="AY114" t="e">
        <f t="shared" si="75"/>
        <v>#VALUE!</v>
      </c>
    </row>
    <row r="115" spans="8:51" x14ac:dyDescent="0.35">
      <c r="H115">
        <f t="shared" si="46"/>
        <v>-0.98480775301220802</v>
      </c>
      <c r="I115">
        <f t="shared" si="47"/>
        <v>0.17364817766693028</v>
      </c>
      <c r="K115">
        <f t="shared" si="48"/>
        <v>-1.969615506024416</v>
      </c>
      <c r="L115">
        <f t="shared" si="49"/>
        <v>0.34729635533386055</v>
      </c>
      <c r="N115">
        <f t="shared" si="50"/>
        <v>-2.9544232590366239</v>
      </c>
      <c r="O115">
        <f t="shared" si="51"/>
        <v>0.5209445330007908</v>
      </c>
      <c r="Q115">
        <f t="shared" si="52"/>
        <v>-3.9392310120488321</v>
      </c>
      <c r="R115">
        <f t="shared" si="53"/>
        <v>0.6945927106677211</v>
      </c>
      <c r="T115">
        <f t="shared" si="54"/>
        <v>-4.9240387650610398</v>
      </c>
      <c r="U115">
        <f t="shared" si="55"/>
        <v>0.86824088833465141</v>
      </c>
      <c r="W115">
        <f t="shared" si="56"/>
        <v>-5.9088465180732479</v>
      </c>
      <c r="X115">
        <f t="shared" si="57"/>
        <v>1.0418890660015816</v>
      </c>
      <c r="Z115">
        <f t="shared" si="58"/>
        <v>-6.893654271085456</v>
      </c>
      <c r="AA115">
        <f t="shared" si="59"/>
        <v>1.2155372436685119</v>
      </c>
      <c r="AC115">
        <f t="shared" si="60"/>
        <v>-7.8784620240976642</v>
      </c>
      <c r="AD115">
        <f t="shared" si="61"/>
        <v>1.3891854213354422</v>
      </c>
      <c r="AF115">
        <f t="shared" si="62"/>
        <v>-8.8632697771098723</v>
      </c>
      <c r="AG115">
        <f t="shared" si="63"/>
        <v>1.5628335990023725</v>
      </c>
      <c r="AI115">
        <f t="shared" si="64"/>
        <v>-9.8480775301220795</v>
      </c>
      <c r="AJ115">
        <f t="shared" si="65"/>
        <v>1.7364817766693028</v>
      </c>
      <c r="AL115">
        <f t="shared" si="66"/>
        <v>-10.832885283134289</v>
      </c>
      <c r="AM115">
        <f t="shared" si="67"/>
        <v>1.9101299543362331</v>
      </c>
      <c r="AO115">
        <f t="shared" si="68"/>
        <v>-11.817693036146496</v>
      </c>
      <c r="AP115">
        <f t="shared" si="69"/>
        <v>2.0837781320031632</v>
      </c>
      <c r="AR115">
        <f t="shared" si="70"/>
        <v>-12.802500789158705</v>
      </c>
      <c r="AS115">
        <f t="shared" si="71"/>
        <v>2.2574263096700937</v>
      </c>
      <c r="AU115">
        <f t="shared" si="72"/>
        <v>-13.787308542170912</v>
      </c>
      <c r="AV115">
        <f t="shared" si="73"/>
        <v>2.4310744873370238</v>
      </c>
      <c r="AX115" t="e">
        <f t="shared" si="74"/>
        <v>#VALUE!</v>
      </c>
      <c r="AY115" t="e">
        <f t="shared" si="75"/>
        <v>#VALUE!</v>
      </c>
    </row>
    <row r="116" spans="8:51" x14ac:dyDescent="0.35">
      <c r="H116">
        <f t="shared" si="46"/>
        <v>-1</v>
      </c>
      <c r="I116">
        <f t="shared" si="47"/>
        <v>1.22514845490862E-16</v>
      </c>
      <c r="K116">
        <f>K76*COS($L76)</f>
        <v>-2</v>
      </c>
      <c r="L116">
        <f>K76*SIN($L76)</f>
        <v>2.45029690981724E-16</v>
      </c>
      <c r="N116">
        <f t="shared" si="50"/>
        <v>-3</v>
      </c>
      <c r="O116">
        <f t="shared" si="51"/>
        <v>3.67544536472586E-16</v>
      </c>
      <c r="Q116">
        <f t="shared" si="52"/>
        <v>-4</v>
      </c>
      <c r="R116">
        <f t="shared" si="53"/>
        <v>4.90059381963448E-16</v>
      </c>
      <c r="T116">
        <f t="shared" si="54"/>
        <v>-5</v>
      </c>
      <c r="U116">
        <f t="shared" si="55"/>
        <v>6.1257422745431001E-16</v>
      </c>
      <c r="W116">
        <f t="shared" si="56"/>
        <v>-6</v>
      </c>
      <c r="X116">
        <f t="shared" si="57"/>
        <v>7.3508907294517201E-16</v>
      </c>
      <c r="Z116">
        <f t="shared" si="58"/>
        <v>-7</v>
      </c>
      <c r="AA116">
        <f t="shared" si="59"/>
        <v>8.5760391843603401E-16</v>
      </c>
      <c r="AC116">
        <f t="shared" si="60"/>
        <v>-8</v>
      </c>
      <c r="AD116">
        <f t="shared" si="61"/>
        <v>9.8011876392689601E-16</v>
      </c>
      <c r="AF116">
        <f t="shared" si="62"/>
        <v>-9</v>
      </c>
      <c r="AG116">
        <f t="shared" si="63"/>
        <v>1.102633609417758E-15</v>
      </c>
      <c r="AI116">
        <f t="shared" si="64"/>
        <v>-10</v>
      </c>
      <c r="AJ116">
        <f t="shared" si="65"/>
        <v>1.22514845490862E-15</v>
      </c>
      <c r="AL116">
        <f t="shared" si="66"/>
        <v>-11</v>
      </c>
      <c r="AM116">
        <f t="shared" si="67"/>
        <v>1.347663300399482E-15</v>
      </c>
      <c r="AO116">
        <f t="shared" si="68"/>
        <v>-12</v>
      </c>
      <c r="AP116">
        <f t="shared" si="69"/>
        <v>1.470178145890344E-15</v>
      </c>
      <c r="AR116">
        <f t="shared" si="70"/>
        <v>-13</v>
      </c>
      <c r="AS116">
        <f t="shared" si="71"/>
        <v>1.592692991381206E-15</v>
      </c>
      <c r="AU116">
        <f t="shared" si="72"/>
        <v>-14</v>
      </c>
      <c r="AV116">
        <f t="shared" si="73"/>
        <v>1.715207836872068E-15</v>
      </c>
      <c r="AX116" t="e">
        <f t="shared" si="74"/>
        <v>#VALUE!</v>
      </c>
      <c r="AY116" t="e">
        <f t="shared" si="75"/>
        <v>#VALUE!</v>
      </c>
    </row>
    <row r="117" spans="8:51" x14ac:dyDescent="0.35">
      <c r="H117">
        <f t="shared" ref="H117:H134" si="76">H77*COS(I77)</f>
        <v>-0.98480775301220802</v>
      </c>
      <c r="I117">
        <f t="shared" ref="I117:I134" si="77">H77*SIN(I77)</f>
        <v>-0.17364817766693047</v>
      </c>
      <c r="K117">
        <f t="shared" ref="K117:K134" si="78">K77*COS($L77)</f>
        <v>-1.969615506024416</v>
      </c>
      <c r="L117">
        <f t="shared" ref="L117:L134" si="79">K77*SIN($L77)</f>
        <v>-0.34729635533386094</v>
      </c>
      <c r="N117">
        <f t="shared" ref="N117:N134" si="80">N77*COS($L77)</f>
        <v>-2.9544232590366239</v>
      </c>
      <c r="O117">
        <f t="shared" ref="O117:O134" si="81">N77*SIN($L77)</f>
        <v>-0.52094453300079135</v>
      </c>
      <c r="Q117">
        <f t="shared" ref="Q117:Q134" si="82">Q77*COS($L77)</f>
        <v>-3.9392310120488321</v>
      </c>
      <c r="R117">
        <f t="shared" ref="R117:R134" si="83">Q77*SIN($L77)</f>
        <v>-0.69459271066772188</v>
      </c>
      <c r="T117">
        <f t="shared" ref="T117:T134" si="84">T77*COS($L77)</f>
        <v>-4.9240387650610398</v>
      </c>
      <c r="U117">
        <f t="shared" ref="U117:U134" si="85">T77*SIN($L77)</f>
        <v>-0.86824088833465241</v>
      </c>
      <c r="W117">
        <f t="shared" ref="W117:W134" si="86">W77*COS($L77)</f>
        <v>-5.9088465180732479</v>
      </c>
      <c r="X117">
        <f t="shared" ref="X117:X134" si="87">W77*SIN($L77)</f>
        <v>-1.0418890660015827</v>
      </c>
      <c r="Z117">
        <f t="shared" ref="Z117:Z134" si="88">Z77*COS($L77)</f>
        <v>-6.893654271085456</v>
      </c>
      <c r="AA117">
        <f t="shared" ref="AA117:AA134" si="89">Z77*SIN($L77)</f>
        <v>-1.2155372436685132</v>
      </c>
      <c r="AC117">
        <f t="shared" ref="AC117:AC134" si="90">AC77*COS($L77)</f>
        <v>-7.8784620240976642</v>
      </c>
      <c r="AD117">
        <f t="shared" ref="AD117:AD134" si="91">AC77*SIN($L77)</f>
        <v>-1.3891854213354438</v>
      </c>
      <c r="AF117">
        <f t="shared" ref="AF117:AF134" si="92">AF77*COS($L77)</f>
        <v>-8.8632697771098723</v>
      </c>
      <c r="AG117">
        <f t="shared" ref="AG117:AG134" si="93">AF77*SIN($L77)</f>
        <v>-1.5628335990023743</v>
      </c>
      <c r="AI117">
        <f t="shared" ref="AI117:AI134" si="94">AI77*COS($L77)</f>
        <v>-9.8480775301220795</v>
      </c>
      <c r="AJ117">
        <f t="shared" ref="AJ117:AJ134" si="95">AI77*SIN($L77)</f>
        <v>-1.7364817766693048</v>
      </c>
      <c r="AL117">
        <f t="shared" ref="AL117:AL134" si="96">AL77*COS($L77)</f>
        <v>-10.832885283134289</v>
      </c>
      <c r="AM117">
        <f t="shared" ref="AM117:AM134" si="97">AL77*SIN($L77)</f>
        <v>-1.9101299543362351</v>
      </c>
      <c r="AO117">
        <f t="shared" ref="AO117:AO134" si="98">AO77*COS($L77)</f>
        <v>-11.817693036146496</v>
      </c>
      <c r="AP117">
        <f t="shared" ref="AP117:AP134" si="99">AO77*SIN($L77)</f>
        <v>-2.0837781320031654</v>
      </c>
      <c r="AR117">
        <f t="shared" ref="AR117:AR134" si="100">AR77*COS($L77)</f>
        <v>-12.802500789158705</v>
      </c>
      <c r="AS117">
        <f t="shared" ref="AS117:AS134" si="101">AR77*SIN($L77)</f>
        <v>-2.2574263096700959</v>
      </c>
      <c r="AU117">
        <f t="shared" ref="AU117:AU134" si="102">AU77*COS($L77)</f>
        <v>-13.787308542170912</v>
      </c>
      <c r="AV117">
        <f t="shared" ref="AV117:AV134" si="103">AU77*SIN($L77)</f>
        <v>-2.4310744873370265</v>
      </c>
    </row>
    <row r="118" spans="8:51" x14ac:dyDescent="0.35">
      <c r="H118">
        <f t="shared" si="76"/>
        <v>-0.93969262078590843</v>
      </c>
      <c r="I118">
        <f t="shared" si="77"/>
        <v>-0.34202014332566866</v>
      </c>
      <c r="K118">
        <f t="shared" si="78"/>
        <v>-1.8793852415718169</v>
      </c>
      <c r="L118">
        <f t="shared" si="79"/>
        <v>-0.68404028665133731</v>
      </c>
      <c r="N118">
        <f t="shared" si="80"/>
        <v>-2.8190778623577253</v>
      </c>
      <c r="O118">
        <f t="shared" si="81"/>
        <v>-1.026060429977006</v>
      </c>
      <c r="Q118">
        <f t="shared" si="82"/>
        <v>-3.7587704831436337</v>
      </c>
      <c r="R118">
        <f t="shared" si="83"/>
        <v>-1.3680805733026746</v>
      </c>
      <c r="T118">
        <f t="shared" si="84"/>
        <v>-4.6984631039295426</v>
      </c>
      <c r="U118">
        <f t="shared" si="85"/>
        <v>-1.7101007166283433</v>
      </c>
      <c r="W118">
        <f t="shared" si="86"/>
        <v>-5.6381557247154506</v>
      </c>
      <c r="X118">
        <f t="shared" si="87"/>
        <v>-2.0521208599540119</v>
      </c>
      <c r="Z118">
        <f t="shared" si="88"/>
        <v>-6.5778483455013586</v>
      </c>
      <c r="AA118">
        <f t="shared" si="89"/>
        <v>-2.3941410032796808</v>
      </c>
      <c r="AC118">
        <f t="shared" si="90"/>
        <v>-7.5175409662872674</v>
      </c>
      <c r="AD118">
        <f t="shared" si="91"/>
        <v>-2.7361611466053493</v>
      </c>
      <c r="AF118">
        <f t="shared" si="92"/>
        <v>-8.4572335870731763</v>
      </c>
      <c r="AG118">
        <f t="shared" si="93"/>
        <v>-3.0781812899310177</v>
      </c>
      <c r="AI118">
        <f t="shared" si="94"/>
        <v>-9.3969262078590852</v>
      </c>
      <c r="AJ118">
        <f t="shared" si="95"/>
        <v>-3.4202014332566866</v>
      </c>
      <c r="AL118">
        <f t="shared" si="96"/>
        <v>-10.336618828644992</v>
      </c>
      <c r="AM118">
        <f t="shared" si="97"/>
        <v>-3.7622215765823555</v>
      </c>
      <c r="AO118">
        <f t="shared" si="98"/>
        <v>-11.276311449430901</v>
      </c>
      <c r="AP118">
        <f t="shared" si="99"/>
        <v>-4.1042417199080239</v>
      </c>
      <c r="AR118">
        <f t="shared" si="100"/>
        <v>-12.21600407021681</v>
      </c>
      <c r="AS118">
        <f t="shared" si="101"/>
        <v>-4.4462618632336923</v>
      </c>
      <c r="AU118">
        <f t="shared" si="102"/>
        <v>-13.155696691002717</v>
      </c>
      <c r="AV118">
        <f t="shared" si="103"/>
        <v>-4.7882820065593616</v>
      </c>
    </row>
    <row r="119" spans="8:51" x14ac:dyDescent="0.35">
      <c r="H119">
        <f t="shared" si="76"/>
        <v>-0.8660254037844386</v>
      </c>
      <c r="I119">
        <f t="shared" si="77"/>
        <v>-0.50000000000000011</v>
      </c>
      <c r="K119">
        <f t="shared" si="78"/>
        <v>-1.7320508075688772</v>
      </c>
      <c r="L119">
        <f t="shared" si="79"/>
        <v>-1.0000000000000002</v>
      </c>
      <c r="N119">
        <f t="shared" si="80"/>
        <v>-2.598076211353316</v>
      </c>
      <c r="O119">
        <f t="shared" si="81"/>
        <v>-1.5000000000000004</v>
      </c>
      <c r="Q119">
        <f t="shared" si="82"/>
        <v>-3.4641016151377544</v>
      </c>
      <c r="R119">
        <f t="shared" si="83"/>
        <v>-2.0000000000000004</v>
      </c>
      <c r="T119">
        <f t="shared" si="84"/>
        <v>-4.3301270189221928</v>
      </c>
      <c r="U119">
        <f t="shared" si="85"/>
        <v>-2.5000000000000004</v>
      </c>
      <c r="W119">
        <f t="shared" si="86"/>
        <v>-5.196152422706632</v>
      </c>
      <c r="X119">
        <f t="shared" si="87"/>
        <v>-3.0000000000000009</v>
      </c>
      <c r="Z119">
        <f t="shared" si="88"/>
        <v>-6.0621778264910704</v>
      </c>
      <c r="AA119">
        <f t="shared" si="89"/>
        <v>-3.5000000000000009</v>
      </c>
      <c r="AC119">
        <f t="shared" si="90"/>
        <v>-6.9282032302755088</v>
      </c>
      <c r="AD119">
        <f t="shared" si="91"/>
        <v>-4.0000000000000009</v>
      </c>
      <c r="AF119">
        <f t="shared" si="92"/>
        <v>-7.7942286340599471</v>
      </c>
      <c r="AG119">
        <f t="shared" si="93"/>
        <v>-4.5000000000000009</v>
      </c>
      <c r="AI119">
        <f t="shared" si="94"/>
        <v>-8.6602540378443855</v>
      </c>
      <c r="AJ119">
        <f t="shared" si="95"/>
        <v>-5.0000000000000009</v>
      </c>
      <c r="AL119">
        <f t="shared" si="96"/>
        <v>-9.5262794416288248</v>
      </c>
      <c r="AM119">
        <f t="shared" si="97"/>
        <v>-5.5000000000000009</v>
      </c>
      <c r="AO119">
        <f t="shared" si="98"/>
        <v>-10.392304845413264</v>
      </c>
      <c r="AP119">
        <f t="shared" si="99"/>
        <v>-6.0000000000000018</v>
      </c>
      <c r="AR119">
        <f t="shared" si="100"/>
        <v>-11.258330249197702</v>
      </c>
      <c r="AS119">
        <f t="shared" si="101"/>
        <v>-6.5000000000000018</v>
      </c>
      <c r="AU119">
        <f t="shared" si="102"/>
        <v>-12.124355652982141</v>
      </c>
      <c r="AV119">
        <f t="shared" si="103"/>
        <v>-7.0000000000000018</v>
      </c>
    </row>
    <row r="120" spans="8:51" x14ac:dyDescent="0.35">
      <c r="H120">
        <f t="shared" si="76"/>
        <v>-0.76604444311897801</v>
      </c>
      <c r="I120">
        <f t="shared" si="77"/>
        <v>-0.64278760968653925</v>
      </c>
      <c r="K120">
        <f t="shared" si="78"/>
        <v>-1.532088886237956</v>
      </c>
      <c r="L120">
        <f t="shared" si="79"/>
        <v>-1.2855752193730785</v>
      </c>
      <c r="N120">
        <f t="shared" si="80"/>
        <v>-2.2981333293569342</v>
      </c>
      <c r="O120">
        <f t="shared" si="81"/>
        <v>-1.9283628290596178</v>
      </c>
      <c r="Q120">
        <f t="shared" si="82"/>
        <v>-3.0641777724759121</v>
      </c>
      <c r="R120">
        <f t="shared" si="83"/>
        <v>-2.571150438746157</v>
      </c>
      <c r="T120">
        <f t="shared" si="84"/>
        <v>-3.83022221559489</v>
      </c>
      <c r="U120">
        <f t="shared" si="85"/>
        <v>-3.2139380484326963</v>
      </c>
      <c r="W120">
        <f t="shared" si="86"/>
        <v>-4.5962666587138683</v>
      </c>
      <c r="X120">
        <f t="shared" si="87"/>
        <v>-3.8567256581192355</v>
      </c>
      <c r="Z120">
        <f t="shared" si="88"/>
        <v>-5.3623111018328462</v>
      </c>
      <c r="AA120">
        <f t="shared" si="89"/>
        <v>-4.4995132678057743</v>
      </c>
      <c r="AC120">
        <f t="shared" si="90"/>
        <v>-6.1283555449518241</v>
      </c>
      <c r="AD120">
        <f t="shared" si="91"/>
        <v>-5.142300877492314</v>
      </c>
      <c r="AF120">
        <f t="shared" si="92"/>
        <v>-6.894399988070802</v>
      </c>
      <c r="AG120">
        <f t="shared" si="93"/>
        <v>-5.7850884871788537</v>
      </c>
      <c r="AI120">
        <f t="shared" si="94"/>
        <v>-7.6604444311897799</v>
      </c>
      <c r="AJ120">
        <f t="shared" si="95"/>
        <v>-6.4278760968653925</v>
      </c>
      <c r="AL120">
        <f t="shared" si="96"/>
        <v>-8.4264888743087578</v>
      </c>
      <c r="AM120">
        <f t="shared" si="97"/>
        <v>-7.0706637065519313</v>
      </c>
      <c r="AO120">
        <f t="shared" si="98"/>
        <v>-9.1925333174277366</v>
      </c>
      <c r="AP120">
        <f t="shared" si="99"/>
        <v>-7.713451316238471</v>
      </c>
      <c r="AR120">
        <f t="shared" si="100"/>
        <v>-9.9585777605467136</v>
      </c>
      <c r="AS120">
        <f t="shared" si="101"/>
        <v>-8.3562389259250107</v>
      </c>
      <c r="AU120">
        <f t="shared" si="102"/>
        <v>-10.724622203665692</v>
      </c>
      <c r="AV120">
        <f t="shared" si="103"/>
        <v>-8.9990265356115486</v>
      </c>
    </row>
    <row r="121" spans="8:51" x14ac:dyDescent="0.35">
      <c r="H121">
        <f t="shared" si="76"/>
        <v>-0.64278760968653947</v>
      </c>
      <c r="I121">
        <f t="shared" si="77"/>
        <v>-0.7660444431189779</v>
      </c>
      <c r="K121">
        <f t="shared" si="78"/>
        <v>-1.2855752193730789</v>
      </c>
      <c r="L121">
        <f t="shared" si="79"/>
        <v>-1.5320888862379558</v>
      </c>
      <c r="N121">
        <f t="shared" si="80"/>
        <v>-1.9283628290596184</v>
      </c>
      <c r="O121">
        <f t="shared" si="81"/>
        <v>-2.2981333293569337</v>
      </c>
      <c r="Q121">
        <f t="shared" si="82"/>
        <v>-2.5711504387461579</v>
      </c>
      <c r="R121">
        <f t="shared" si="83"/>
        <v>-3.0641777724759116</v>
      </c>
      <c r="T121">
        <f t="shared" si="84"/>
        <v>-3.2139380484326976</v>
      </c>
      <c r="U121">
        <f t="shared" si="85"/>
        <v>-3.8302222155948895</v>
      </c>
      <c r="W121">
        <f t="shared" si="86"/>
        <v>-3.8567256581192368</v>
      </c>
      <c r="X121">
        <f t="shared" si="87"/>
        <v>-4.5962666587138674</v>
      </c>
      <c r="Z121">
        <f t="shared" si="88"/>
        <v>-4.4995132678057761</v>
      </c>
      <c r="AA121">
        <f t="shared" si="89"/>
        <v>-5.3623111018328453</v>
      </c>
      <c r="AC121">
        <f t="shared" si="90"/>
        <v>-5.1423008774923158</v>
      </c>
      <c r="AD121">
        <f t="shared" si="91"/>
        <v>-6.1283555449518232</v>
      </c>
      <c r="AF121">
        <f t="shared" si="92"/>
        <v>-5.7850884871788555</v>
      </c>
      <c r="AG121">
        <f t="shared" si="93"/>
        <v>-6.8943999880708011</v>
      </c>
      <c r="AI121">
        <f t="shared" si="94"/>
        <v>-6.4278760968653952</v>
      </c>
      <c r="AJ121">
        <f t="shared" si="95"/>
        <v>-7.660444431189779</v>
      </c>
      <c r="AL121">
        <f t="shared" si="96"/>
        <v>-7.070663706551934</v>
      </c>
      <c r="AM121">
        <f t="shared" si="97"/>
        <v>-8.426488874308756</v>
      </c>
      <c r="AO121">
        <f t="shared" si="98"/>
        <v>-7.7134513162384737</v>
      </c>
      <c r="AP121">
        <f t="shared" si="99"/>
        <v>-9.1925333174277348</v>
      </c>
      <c r="AR121">
        <f t="shared" si="100"/>
        <v>-8.3562389259250125</v>
      </c>
      <c r="AS121">
        <f t="shared" si="101"/>
        <v>-9.9585777605467136</v>
      </c>
      <c r="AU121">
        <f t="shared" si="102"/>
        <v>-8.9990265356115522</v>
      </c>
      <c r="AV121">
        <f t="shared" si="103"/>
        <v>-10.724622203665691</v>
      </c>
    </row>
    <row r="122" spans="8:51" x14ac:dyDescent="0.35">
      <c r="H122">
        <f t="shared" si="76"/>
        <v>-0.50000000000000044</v>
      </c>
      <c r="I122">
        <f t="shared" si="77"/>
        <v>-0.86602540378443837</v>
      </c>
      <c r="K122">
        <f t="shared" si="78"/>
        <v>-1.0000000000000009</v>
      </c>
      <c r="L122">
        <f t="shared" si="79"/>
        <v>-1.7320508075688767</v>
      </c>
      <c r="N122">
        <f t="shared" si="80"/>
        <v>-1.5000000000000013</v>
      </c>
      <c r="O122">
        <f t="shared" si="81"/>
        <v>-2.5980762113533151</v>
      </c>
      <c r="Q122">
        <f t="shared" si="82"/>
        <v>-2.0000000000000018</v>
      </c>
      <c r="R122">
        <f t="shared" si="83"/>
        <v>-3.4641016151377535</v>
      </c>
      <c r="T122">
        <f t="shared" si="84"/>
        <v>-2.5000000000000022</v>
      </c>
      <c r="U122">
        <f t="shared" si="85"/>
        <v>-4.3301270189221919</v>
      </c>
      <c r="W122">
        <f t="shared" si="86"/>
        <v>-3.0000000000000027</v>
      </c>
      <c r="X122">
        <f t="shared" si="87"/>
        <v>-5.1961524227066302</v>
      </c>
      <c r="Z122">
        <f t="shared" si="88"/>
        <v>-3.5000000000000031</v>
      </c>
      <c r="AA122">
        <f t="shared" si="89"/>
        <v>-6.0621778264910686</v>
      </c>
      <c r="AC122">
        <f t="shared" si="90"/>
        <v>-4.0000000000000036</v>
      </c>
      <c r="AD122">
        <f t="shared" si="91"/>
        <v>-6.928203230275507</v>
      </c>
      <c r="AF122">
        <f t="shared" si="92"/>
        <v>-4.5000000000000036</v>
      </c>
      <c r="AG122">
        <f t="shared" si="93"/>
        <v>-7.7942286340599454</v>
      </c>
      <c r="AI122">
        <f t="shared" si="94"/>
        <v>-5.0000000000000044</v>
      </c>
      <c r="AJ122">
        <f t="shared" si="95"/>
        <v>-8.6602540378443837</v>
      </c>
      <c r="AL122">
        <f t="shared" si="96"/>
        <v>-5.5000000000000053</v>
      </c>
      <c r="AM122">
        <f t="shared" si="97"/>
        <v>-9.526279441628823</v>
      </c>
      <c r="AO122">
        <f t="shared" si="98"/>
        <v>-6.0000000000000053</v>
      </c>
      <c r="AP122">
        <f t="shared" si="99"/>
        <v>-10.39230484541326</v>
      </c>
      <c r="AR122">
        <f t="shared" si="100"/>
        <v>-6.5000000000000053</v>
      </c>
      <c r="AS122">
        <f t="shared" si="101"/>
        <v>-11.258330249197698</v>
      </c>
      <c r="AU122">
        <f t="shared" si="102"/>
        <v>-7.0000000000000062</v>
      </c>
      <c r="AV122">
        <f t="shared" si="103"/>
        <v>-12.124355652982137</v>
      </c>
    </row>
    <row r="123" spans="8:51" x14ac:dyDescent="0.35">
      <c r="H123">
        <f t="shared" si="76"/>
        <v>-0.34202014332566938</v>
      </c>
      <c r="I123">
        <f t="shared" si="77"/>
        <v>-0.93969262078590821</v>
      </c>
      <c r="K123">
        <f t="shared" si="78"/>
        <v>-0.68404028665133876</v>
      </c>
      <c r="L123">
        <f t="shared" si="79"/>
        <v>-1.8793852415718164</v>
      </c>
      <c r="N123">
        <f t="shared" si="80"/>
        <v>-1.0260604299770082</v>
      </c>
      <c r="O123">
        <f t="shared" si="81"/>
        <v>-2.8190778623577248</v>
      </c>
      <c r="Q123">
        <f t="shared" si="82"/>
        <v>-1.3680805733026775</v>
      </c>
      <c r="R123">
        <f t="shared" si="83"/>
        <v>-3.7587704831436328</v>
      </c>
      <c r="T123">
        <f t="shared" si="84"/>
        <v>-1.7101007166283468</v>
      </c>
      <c r="U123">
        <f t="shared" si="85"/>
        <v>-4.6984631039295408</v>
      </c>
      <c r="W123">
        <f t="shared" si="86"/>
        <v>-2.0521208599540164</v>
      </c>
      <c r="X123">
        <f t="shared" si="87"/>
        <v>-5.6381557247154497</v>
      </c>
      <c r="Z123">
        <f t="shared" si="88"/>
        <v>-2.3941410032796857</v>
      </c>
      <c r="AA123">
        <f t="shared" si="89"/>
        <v>-6.5778483455013577</v>
      </c>
      <c r="AC123">
        <f t="shared" si="90"/>
        <v>-2.736161146605355</v>
      </c>
      <c r="AD123">
        <f t="shared" si="91"/>
        <v>-7.5175409662872656</v>
      </c>
      <c r="AF123">
        <f t="shared" si="92"/>
        <v>-3.0781812899310244</v>
      </c>
      <c r="AG123">
        <f t="shared" si="93"/>
        <v>-8.4572335870731745</v>
      </c>
      <c r="AI123">
        <f t="shared" si="94"/>
        <v>-3.4202014332566937</v>
      </c>
      <c r="AJ123">
        <f t="shared" si="95"/>
        <v>-9.3969262078590816</v>
      </c>
      <c r="AL123">
        <f t="shared" si="96"/>
        <v>-3.762221576582363</v>
      </c>
      <c r="AM123">
        <f t="shared" si="97"/>
        <v>-10.33661882864499</v>
      </c>
      <c r="AO123">
        <f t="shared" si="98"/>
        <v>-4.1042417199080328</v>
      </c>
      <c r="AP123">
        <f t="shared" si="99"/>
        <v>-11.276311449430899</v>
      </c>
      <c r="AR123">
        <f t="shared" si="100"/>
        <v>-4.4462618632337021</v>
      </c>
      <c r="AS123">
        <f t="shared" si="101"/>
        <v>-12.216004070216806</v>
      </c>
      <c r="AU123">
        <f t="shared" si="102"/>
        <v>-4.7882820065593714</v>
      </c>
      <c r="AV123">
        <f t="shared" si="103"/>
        <v>-13.155696691002715</v>
      </c>
    </row>
    <row r="124" spans="8:51" x14ac:dyDescent="0.35">
      <c r="H124">
        <f t="shared" si="76"/>
        <v>-0.17364817766693033</v>
      </c>
      <c r="I124">
        <f t="shared" si="77"/>
        <v>-0.98480775301220802</v>
      </c>
      <c r="K124">
        <f t="shared" si="78"/>
        <v>-0.34729635533386066</v>
      </c>
      <c r="L124">
        <f t="shared" si="79"/>
        <v>-1.969615506024416</v>
      </c>
      <c r="N124">
        <f t="shared" si="80"/>
        <v>-0.52094453300079102</v>
      </c>
      <c r="O124">
        <f t="shared" si="81"/>
        <v>-2.9544232590366239</v>
      </c>
      <c r="Q124">
        <f t="shared" si="82"/>
        <v>-0.69459271066772132</v>
      </c>
      <c r="R124">
        <f t="shared" si="83"/>
        <v>-3.9392310120488321</v>
      </c>
      <c r="T124">
        <f t="shared" si="84"/>
        <v>-0.86824088833465163</v>
      </c>
      <c r="U124">
        <f t="shared" si="85"/>
        <v>-4.9240387650610398</v>
      </c>
      <c r="W124">
        <f t="shared" si="86"/>
        <v>-1.041889066001582</v>
      </c>
      <c r="X124">
        <f t="shared" si="87"/>
        <v>-5.9088465180732479</v>
      </c>
      <c r="Z124">
        <f t="shared" si="88"/>
        <v>-1.2155372436685123</v>
      </c>
      <c r="AA124">
        <f t="shared" si="89"/>
        <v>-6.893654271085456</v>
      </c>
      <c r="AC124">
        <f t="shared" si="90"/>
        <v>-1.3891854213354426</v>
      </c>
      <c r="AD124">
        <f t="shared" si="91"/>
        <v>-7.8784620240976642</v>
      </c>
      <c r="AF124">
        <f t="shared" si="92"/>
        <v>-1.562833599002373</v>
      </c>
      <c r="AG124">
        <f t="shared" si="93"/>
        <v>-8.8632697771098723</v>
      </c>
      <c r="AI124">
        <f t="shared" si="94"/>
        <v>-1.7364817766693033</v>
      </c>
      <c r="AJ124">
        <f t="shared" si="95"/>
        <v>-9.8480775301220795</v>
      </c>
      <c r="AL124">
        <f t="shared" si="96"/>
        <v>-1.9101299543362336</v>
      </c>
      <c r="AM124">
        <f t="shared" si="97"/>
        <v>-10.832885283134289</v>
      </c>
      <c r="AO124">
        <f t="shared" si="98"/>
        <v>-2.0837781320031641</v>
      </c>
      <c r="AP124">
        <f t="shared" si="99"/>
        <v>-11.817693036146496</v>
      </c>
      <c r="AR124">
        <f t="shared" si="100"/>
        <v>-2.2574263096700942</v>
      </c>
      <c r="AS124">
        <f t="shared" si="101"/>
        <v>-12.802500789158705</v>
      </c>
      <c r="AU124">
        <f t="shared" si="102"/>
        <v>-2.4310744873370247</v>
      </c>
      <c r="AV124">
        <f t="shared" si="103"/>
        <v>-13.787308542170912</v>
      </c>
    </row>
    <row r="125" spans="8:51" x14ac:dyDescent="0.35">
      <c r="H125">
        <f t="shared" si="76"/>
        <v>-1.83772268236293E-16</v>
      </c>
      <c r="I125">
        <f t="shared" si="77"/>
        <v>-1</v>
      </c>
      <c r="K125">
        <f t="shared" si="78"/>
        <v>-3.67544536472586E-16</v>
      </c>
      <c r="L125">
        <f t="shared" si="79"/>
        <v>-2</v>
      </c>
      <c r="N125">
        <f t="shared" si="80"/>
        <v>-5.51316804708879E-16</v>
      </c>
      <c r="O125">
        <f t="shared" si="81"/>
        <v>-3</v>
      </c>
      <c r="Q125">
        <f t="shared" si="82"/>
        <v>-7.3508907294517201E-16</v>
      </c>
      <c r="R125">
        <f t="shared" si="83"/>
        <v>-4</v>
      </c>
      <c r="T125">
        <f t="shared" si="84"/>
        <v>-9.1886134118146501E-16</v>
      </c>
      <c r="U125">
        <f t="shared" si="85"/>
        <v>-5</v>
      </c>
      <c r="W125">
        <f t="shared" si="86"/>
        <v>-1.102633609417758E-15</v>
      </c>
      <c r="X125">
        <f t="shared" si="87"/>
        <v>-6</v>
      </c>
      <c r="Z125">
        <f t="shared" si="88"/>
        <v>-1.286405877654051E-15</v>
      </c>
      <c r="AA125">
        <f t="shared" si="89"/>
        <v>-7</v>
      </c>
      <c r="AC125">
        <f t="shared" si="90"/>
        <v>-1.470178145890344E-15</v>
      </c>
      <c r="AD125">
        <f t="shared" si="91"/>
        <v>-8</v>
      </c>
      <c r="AF125">
        <f t="shared" si="92"/>
        <v>-1.653950414126637E-15</v>
      </c>
      <c r="AG125">
        <f t="shared" si="93"/>
        <v>-9</v>
      </c>
      <c r="AI125">
        <f t="shared" si="94"/>
        <v>-1.83772268236293E-15</v>
      </c>
      <c r="AJ125">
        <f t="shared" si="95"/>
        <v>-10</v>
      </c>
      <c r="AL125">
        <f t="shared" si="96"/>
        <v>-2.021494950599223E-15</v>
      </c>
      <c r="AM125">
        <f t="shared" si="97"/>
        <v>-11</v>
      </c>
      <c r="AO125">
        <f t="shared" si="98"/>
        <v>-2.205267218835516E-15</v>
      </c>
      <c r="AP125">
        <f t="shared" si="99"/>
        <v>-12</v>
      </c>
      <c r="AR125">
        <f t="shared" si="100"/>
        <v>-2.389039487071809E-15</v>
      </c>
      <c r="AS125">
        <f t="shared" si="101"/>
        <v>-13</v>
      </c>
      <c r="AU125">
        <f t="shared" si="102"/>
        <v>-2.572811755308102E-15</v>
      </c>
      <c r="AV125">
        <f t="shared" si="103"/>
        <v>-14</v>
      </c>
    </row>
    <row r="126" spans="8:51" x14ac:dyDescent="0.35">
      <c r="H126">
        <f t="shared" si="76"/>
        <v>0.17364817766692997</v>
      </c>
      <c r="I126">
        <f t="shared" si="77"/>
        <v>-0.98480775301220813</v>
      </c>
      <c r="K126">
        <f t="shared" si="78"/>
        <v>0.34729635533385994</v>
      </c>
      <c r="L126">
        <f t="shared" si="79"/>
        <v>-1.9696155060244163</v>
      </c>
      <c r="N126">
        <f t="shared" si="80"/>
        <v>0.52094453300078991</v>
      </c>
      <c r="O126">
        <f t="shared" si="81"/>
        <v>-2.9544232590366244</v>
      </c>
      <c r="Q126">
        <f t="shared" si="82"/>
        <v>0.69459271066771988</v>
      </c>
      <c r="R126">
        <f t="shared" si="83"/>
        <v>-3.9392310120488325</v>
      </c>
      <c r="T126">
        <f t="shared" si="84"/>
        <v>0.86824088833464985</v>
      </c>
      <c r="U126">
        <f t="shared" si="85"/>
        <v>-4.9240387650610407</v>
      </c>
      <c r="W126">
        <f t="shared" si="86"/>
        <v>1.0418890660015798</v>
      </c>
      <c r="X126">
        <f t="shared" si="87"/>
        <v>-5.9088465180732488</v>
      </c>
      <c r="Z126">
        <f t="shared" si="88"/>
        <v>1.2155372436685097</v>
      </c>
      <c r="AA126">
        <f t="shared" si="89"/>
        <v>-6.8936542710854569</v>
      </c>
      <c r="AC126">
        <f t="shared" si="90"/>
        <v>1.3891854213354398</v>
      </c>
      <c r="AD126">
        <f t="shared" si="91"/>
        <v>-7.8784620240976651</v>
      </c>
      <c r="AF126">
        <f t="shared" si="92"/>
        <v>1.5628335990023698</v>
      </c>
      <c r="AG126">
        <f t="shared" si="93"/>
        <v>-8.8632697771098741</v>
      </c>
      <c r="AI126">
        <f t="shared" si="94"/>
        <v>1.7364817766692997</v>
      </c>
      <c r="AJ126">
        <f t="shared" si="95"/>
        <v>-9.8480775301220813</v>
      </c>
      <c r="AL126">
        <f t="shared" si="96"/>
        <v>1.9101299543362296</v>
      </c>
      <c r="AM126">
        <f t="shared" si="97"/>
        <v>-10.832885283134289</v>
      </c>
      <c r="AO126">
        <f t="shared" si="98"/>
        <v>2.0837781320031596</v>
      </c>
      <c r="AP126">
        <f t="shared" si="99"/>
        <v>-11.817693036146498</v>
      </c>
      <c r="AR126">
        <f t="shared" si="100"/>
        <v>2.2574263096700897</v>
      </c>
      <c r="AS126">
        <f t="shared" si="101"/>
        <v>-12.802500789158707</v>
      </c>
      <c r="AU126">
        <f t="shared" si="102"/>
        <v>2.4310744873370194</v>
      </c>
      <c r="AV126">
        <f t="shared" si="103"/>
        <v>-13.787308542170914</v>
      </c>
    </row>
    <row r="127" spans="8:51" x14ac:dyDescent="0.35">
      <c r="H127">
        <f t="shared" si="76"/>
        <v>0.34202014332566816</v>
      </c>
      <c r="I127">
        <f t="shared" si="77"/>
        <v>-0.93969262078590854</v>
      </c>
      <c r="K127">
        <f t="shared" si="78"/>
        <v>0.68404028665133632</v>
      </c>
      <c r="L127">
        <f t="shared" si="79"/>
        <v>-1.8793852415718171</v>
      </c>
      <c r="N127">
        <f t="shared" si="80"/>
        <v>1.0260604299770044</v>
      </c>
      <c r="O127">
        <f t="shared" si="81"/>
        <v>-2.8190778623577257</v>
      </c>
      <c r="Q127">
        <f t="shared" si="82"/>
        <v>1.3680805733026726</v>
      </c>
      <c r="R127">
        <f t="shared" si="83"/>
        <v>-3.7587704831436342</v>
      </c>
      <c r="T127">
        <f t="shared" si="84"/>
        <v>1.7101007166283408</v>
      </c>
      <c r="U127">
        <f t="shared" si="85"/>
        <v>-4.6984631039295426</v>
      </c>
      <c r="W127">
        <f t="shared" si="86"/>
        <v>2.0521208599540088</v>
      </c>
      <c r="X127">
        <f t="shared" si="87"/>
        <v>-5.6381557247154515</v>
      </c>
      <c r="Z127">
        <f t="shared" si="88"/>
        <v>2.3941410032796773</v>
      </c>
      <c r="AA127">
        <f t="shared" si="89"/>
        <v>-6.5778483455013594</v>
      </c>
      <c r="AC127">
        <f t="shared" si="90"/>
        <v>2.7361611466053453</v>
      </c>
      <c r="AD127">
        <f t="shared" si="91"/>
        <v>-7.5175409662872683</v>
      </c>
      <c r="AF127">
        <f t="shared" si="92"/>
        <v>3.0781812899310133</v>
      </c>
      <c r="AG127">
        <f t="shared" si="93"/>
        <v>-8.4572335870731763</v>
      </c>
      <c r="AI127">
        <f t="shared" si="94"/>
        <v>3.4202014332566817</v>
      </c>
      <c r="AJ127">
        <f t="shared" si="95"/>
        <v>-9.3969262078590852</v>
      </c>
      <c r="AL127">
        <f t="shared" si="96"/>
        <v>3.7622215765823497</v>
      </c>
      <c r="AM127">
        <f t="shared" si="97"/>
        <v>-10.336618828644994</v>
      </c>
      <c r="AO127">
        <f t="shared" si="98"/>
        <v>4.1042417199080177</v>
      </c>
      <c r="AP127">
        <f t="shared" si="99"/>
        <v>-11.276311449430903</v>
      </c>
      <c r="AR127">
        <f t="shared" si="100"/>
        <v>4.4462618632336861</v>
      </c>
      <c r="AS127">
        <f t="shared" si="101"/>
        <v>-12.216004070216812</v>
      </c>
      <c r="AU127">
        <f t="shared" si="102"/>
        <v>4.7882820065593545</v>
      </c>
      <c r="AV127">
        <f t="shared" si="103"/>
        <v>-13.155696691002719</v>
      </c>
    </row>
    <row r="128" spans="8:51" x14ac:dyDescent="0.35">
      <c r="H128">
        <f t="shared" si="76"/>
        <v>0.50000000000000011</v>
      </c>
      <c r="I128">
        <f t="shared" si="77"/>
        <v>-0.8660254037844386</v>
      </c>
      <c r="K128">
        <f t="shared" si="78"/>
        <v>1.0000000000000002</v>
      </c>
      <c r="L128">
        <f t="shared" si="79"/>
        <v>-1.7320508075688772</v>
      </c>
      <c r="N128">
        <f t="shared" si="80"/>
        <v>1.5000000000000004</v>
      </c>
      <c r="O128">
        <f t="shared" si="81"/>
        <v>-2.598076211353316</v>
      </c>
      <c r="Q128">
        <f t="shared" si="82"/>
        <v>2.0000000000000004</v>
      </c>
      <c r="R128">
        <f t="shared" si="83"/>
        <v>-3.4641016151377544</v>
      </c>
      <c r="T128">
        <f t="shared" si="84"/>
        <v>2.5000000000000004</v>
      </c>
      <c r="U128">
        <f t="shared" si="85"/>
        <v>-4.3301270189221928</v>
      </c>
      <c r="W128">
        <f t="shared" si="86"/>
        <v>3.0000000000000009</v>
      </c>
      <c r="X128">
        <f t="shared" si="87"/>
        <v>-5.196152422706632</v>
      </c>
      <c r="Z128">
        <f t="shared" si="88"/>
        <v>3.5000000000000009</v>
      </c>
      <c r="AA128">
        <f t="shared" si="89"/>
        <v>-6.0621778264910704</v>
      </c>
      <c r="AC128">
        <f t="shared" si="90"/>
        <v>4.0000000000000009</v>
      </c>
      <c r="AD128">
        <f t="shared" si="91"/>
        <v>-6.9282032302755088</v>
      </c>
      <c r="AF128">
        <f t="shared" si="92"/>
        <v>4.5000000000000009</v>
      </c>
      <c r="AG128">
        <f t="shared" si="93"/>
        <v>-7.7942286340599471</v>
      </c>
      <c r="AI128">
        <f t="shared" si="94"/>
        <v>5.0000000000000009</v>
      </c>
      <c r="AJ128">
        <f t="shared" si="95"/>
        <v>-8.6602540378443855</v>
      </c>
      <c r="AL128">
        <f t="shared" si="96"/>
        <v>5.5000000000000009</v>
      </c>
      <c r="AM128">
        <f t="shared" si="97"/>
        <v>-9.5262794416288248</v>
      </c>
      <c r="AO128">
        <f t="shared" si="98"/>
        <v>6.0000000000000018</v>
      </c>
      <c r="AP128">
        <f t="shared" si="99"/>
        <v>-10.392304845413264</v>
      </c>
      <c r="AR128">
        <f t="shared" si="100"/>
        <v>6.5000000000000018</v>
      </c>
      <c r="AS128">
        <f t="shared" si="101"/>
        <v>-11.258330249197702</v>
      </c>
      <c r="AU128">
        <f t="shared" si="102"/>
        <v>7.0000000000000018</v>
      </c>
      <c r="AV128">
        <f t="shared" si="103"/>
        <v>-12.124355652982141</v>
      </c>
    </row>
    <row r="129" spans="8:48" x14ac:dyDescent="0.35">
      <c r="H129">
        <f t="shared" si="76"/>
        <v>0.64278760968653925</v>
      </c>
      <c r="I129">
        <f t="shared" si="77"/>
        <v>-0.76604444311897812</v>
      </c>
      <c r="K129">
        <f t="shared" si="78"/>
        <v>1.2855752193730785</v>
      </c>
      <c r="L129">
        <f t="shared" si="79"/>
        <v>-1.5320888862379562</v>
      </c>
      <c r="N129">
        <f t="shared" si="80"/>
        <v>1.9283628290596178</v>
      </c>
      <c r="O129">
        <f t="shared" si="81"/>
        <v>-2.2981333293569346</v>
      </c>
      <c r="Q129">
        <f t="shared" si="82"/>
        <v>2.571150438746157</v>
      </c>
      <c r="R129">
        <f t="shared" si="83"/>
        <v>-3.0641777724759125</v>
      </c>
      <c r="T129">
        <f t="shared" si="84"/>
        <v>3.2139380484326963</v>
      </c>
      <c r="U129">
        <f t="shared" si="85"/>
        <v>-3.8302222155948904</v>
      </c>
      <c r="W129">
        <f t="shared" si="86"/>
        <v>3.8567256581192355</v>
      </c>
      <c r="X129">
        <f t="shared" si="87"/>
        <v>-4.5962666587138692</v>
      </c>
      <c r="Z129">
        <f t="shared" si="88"/>
        <v>4.4995132678057743</v>
      </c>
      <c r="AA129">
        <f t="shared" si="89"/>
        <v>-5.3623111018328471</v>
      </c>
      <c r="AC129">
        <f t="shared" si="90"/>
        <v>5.142300877492314</v>
      </c>
      <c r="AD129">
        <f t="shared" si="91"/>
        <v>-6.128355544951825</v>
      </c>
      <c r="AF129">
        <f t="shared" si="92"/>
        <v>5.7850884871788537</v>
      </c>
      <c r="AG129">
        <f t="shared" si="93"/>
        <v>-6.8943999880708029</v>
      </c>
      <c r="AI129">
        <f t="shared" si="94"/>
        <v>6.4278760968653925</v>
      </c>
      <c r="AJ129">
        <f t="shared" si="95"/>
        <v>-7.6604444311897808</v>
      </c>
      <c r="AL129">
        <f t="shared" si="96"/>
        <v>7.0706637065519313</v>
      </c>
      <c r="AM129">
        <f t="shared" si="97"/>
        <v>-8.4264888743087596</v>
      </c>
      <c r="AO129">
        <f t="shared" si="98"/>
        <v>7.713451316238471</v>
      </c>
      <c r="AP129">
        <f t="shared" si="99"/>
        <v>-9.1925333174277384</v>
      </c>
      <c r="AR129">
        <f t="shared" si="100"/>
        <v>8.3562389259250107</v>
      </c>
      <c r="AS129">
        <f t="shared" si="101"/>
        <v>-9.9585777605467154</v>
      </c>
      <c r="AU129">
        <f t="shared" si="102"/>
        <v>8.9990265356115486</v>
      </c>
      <c r="AV129">
        <f t="shared" si="103"/>
        <v>-10.724622203665694</v>
      </c>
    </row>
    <row r="130" spans="8:48" x14ac:dyDescent="0.35">
      <c r="H130">
        <f t="shared" si="76"/>
        <v>0.76604444311897779</v>
      </c>
      <c r="I130">
        <f t="shared" si="77"/>
        <v>-0.64278760968653958</v>
      </c>
      <c r="K130">
        <f t="shared" si="78"/>
        <v>1.5320888862379556</v>
      </c>
      <c r="L130">
        <f t="shared" si="79"/>
        <v>-1.2855752193730792</v>
      </c>
      <c r="N130">
        <f t="shared" si="80"/>
        <v>2.2981333293569333</v>
      </c>
      <c r="O130">
        <f t="shared" si="81"/>
        <v>-1.9283628290596186</v>
      </c>
      <c r="Q130">
        <f t="shared" si="82"/>
        <v>3.0641777724759112</v>
      </c>
      <c r="R130">
        <f t="shared" si="83"/>
        <v>-2.5711504387461583</v>
      </c>
      <c r="T130">
        <f t="shared" si="84"/>
        <v>3.8302222155948891</v>
      </c>
      <c r="U130">
        <f t="shared" si="85"/>
        <v>-3.213938048432698</v>
      </c>
      <c r="W130">
        <f t="shared" si="86"/>
        <v>4.5962666587138665</v>
      </c>
      <c r="X130">
        <f t="shared" si="87"/>
        <v>-3.8567256581192373</v>
      </c>
      <c r="Z130">
        <f t="shared" si="88"/>
        <v>5.3623111018328444</v>
      </c>
      <c r="AA130">
        <f t="shared" si="89"/>
        <v>-4.499513267805777</v>
      </c>
      <c r="AC130">
        <f t="shared" si="90"/>
        <v>6.1283555449518223</v>
      </c>
      <c r="AD130">
        <f t="shared" si="91"/>
        <v>-5.1423008774923167</v>
      </c>
      <c r="AF130">
        <f t="shared" si="92"/>
        <v>6.8943999880708002</v>
      </c>
      <c r="AG130">
        <f t="shared" si="93"/>
        <v>-5.7850884871788564</v>
      </c>
      <c r="AI130">
        <f t="shared" si="94"/>
        <v>7.6604444311897781</v>
      </c>
      <c r="AJ130">
        <f t="shared" si="95"/>
        <v>-6.4278760968653961</v>
      </c>
      <c r="AL130">
        <f t="shared" si="96"/>
        <v>8.426488874308756</v>
      </c>
      <c r="AM130">
        <f t="shared" si="97"/>
        <v>-7.0706637065519358</v>
      </c>
      <c r="AO130">
        <f t="shared" si="98"/>
        <v>9.1925333174277331</v>
      </c>
      <c r="AP130">
        <f t="shared" si="99"/>
        <v>-7.7134513162384746</v>
      </c>
      <c r="AR130">
        <f t="shared" si="100"/>
        <v>9.9585777605467118</v>
      </c>
      <c r="AS130">
        <f t="shared" si="101"/>
        <v>-8.3562389259250143</v>
      </c>
      <c r="AU130">
        <f t="shared" si="102"/>
        <v>10.724622203665689</v>
      </c>
      <c r="AV130">
        <f t="shared" si="103"/>
        <v>-8.999026535611554</v>
      </c>
    </row>
    <row r="131" spans="8:48" x14ac:dyDescent="0.35">
      <c r="H131">
        <f t="shared" si="76"/>
        <v>0.86602540378443837</v>
      </c>
      <c r="I131">
        <f t="shared" si="77"/>
        <v>-0.50000000000000044</v>
      </c>
      <c r="K131">
        <f t="shared" si="78"/>
        <v>1.7320508075688767</v>
      </c>
      <c r="L131">
        <f t="shared" si="79"/>
        <v>-1.0000000000000009</v>
      </c>
      <c r="N131">
        <f t="shared" si="80"/>
        <v>2.5980762113533151</v>
      </c>
      <c r="O131">
        <f t="shared" si="81"/>
        <v>-1.5000000000000013</v>
      </c>
      <c r="Q131">
        <f t="shared" si="82"/>
        <v>3.4641016151377535</v>
      </c>
      <c r="R131">
        <f t="shared" si="83"/>
        <v>-2.0000000000000018</v>
      </c>
      <c r="T131">
        <f t="shared" si="84"/>
        <v>4.3301270189221919</v>
      </c>
      <c r="U131">
        <f t="shared" si="85"/>
        <v>-2.5000000000000022</v>
      </c>
      <c r="W131">
        <f t="shared" si="86"/>
        <v>5.1961524227066302</v>
      </c>
      <c r="X131">
        <f t="shared" si="87"/>
        <v>-3.0000000000000027</v>
      </c>
      <c r="Z131">
        <f t="shared" si="88"/>
        <v>6.0621778264910686</v>
      </c>
      <c r="AA131">
        <f t="shared" si="89"/>
        <v>-3.5000000000000031</v>
      </c>
      <c r="AC131">
        <f t="shared" si="90"/>
        <v>6.928203230275507</v>
      </c>
      <c r="AD131">
        <f t="shared" si="91"/>
        <v>-4.0000000000000036</v>
      </c>
      <c r="AF131">
        <f t="shared" si="92"/>
        <v>7.7942286340599454</v>
      </c>
      <c r="AG131">
        <f t="shared" si="93"/>
        <v>-4.5000000000000036</v>
      </c>
      <c r="AI131">
        <f t="shared" si="94"/>
        <v>8.6602540378443837</v>
      </c>
      <c r="AJ131">
        <f t="shared" si="95"/>
        <v>-5.0000000000000044</v>
      </c>
      <c r="AL131">
        <f t="shared" si="96"/>
        <v>9.526279441628823</v>
      </c>
      <c r="AM131">
        <f t="shared" si="97"/>
        <v>-5.5000000000000053</v>
      </c>
      <c r="AO131">
        <f t="shared" si="98"/>
        <v>10.39230484541326</v>
      </c>
      <c r="AP131">
        <f t="shared" si="99"/>
        <v>-6.0000000000000053</v>
      </c>
      <c r="AR131">
        <f t="shared" si="100"/>
        <v>11.258330249197698</v>
      </c>
      <c r="AS131">
        <f t="shared" si="101"/>
        <v>-6.5000000000000053</v>
      </c>
      <c r="AU131">
        <f t="shared" si="102"/>
        <v>12.124355652982137</v>
      </c>
      <c r="AV131">
        <f t="shared" si="103"/>
        <v>-7.0000000000000062</v>
      </c>
    </row>
    <row r="132" spans="8:48" x14ac:dyDescent="0.35">
      <c r="H132">
        <f t="shared" si="76"/>
        <v>0.93969262078590843</v>
      </c>
      <c r="I132">
        <f t="shared" si="77"/>
        <v>-0.3420201433256686</v>
      </c>
      <c r="K132">
        <f t="shared" si="78"/>
        <v>1.8793852415718169</v>
      </c>
      <c r="L132">
        <f t="shared" si="79"/>
        <v>-0.6840402866513372</v>
      </c>
      <c r="N132">
        <f t="shared" si="80"/>
        <v>2.8190778623577253</v>
      </c>
      <c r="O132">
        <f t="shared" si="81"/>
        <v>-1.0260604299770058</v>
      </c>
      <c r="Q132">
        <f t="shared" si="82"/>
        <v>3.7587704831436337</v>
      </c>
      <c r="R132">
        <f t="shared" si="83"/>
        <v>-1.3680805733026744</v>
      </c>
      <c r="T132">
        <f t="shared" si="84"/>
        <v>4.6984631039295426</v>
      </c>
      <c r="U132">
        <f t="shared" si="85"/>
        <v>-1.7101007166283431</v>
      </c>
      <c r="W132">
        <f t="shared" si="86"/>
        <v>5.6381557247154506</v>
      </c>
      <c r="X132">
        <f t="shared" si="87"/>
        <v>-2.0521208599540115</v>
      </c>
      <c r="Z132">
        <f t="shared" si="88"/>
        <v>6.5778483455013586</v>
      </c>
      <c r="AA132">
        <f t="shared" si="89"/>
        <v>-2.3941410032796804</v>
      </c>
      <c r="AC132">
        <f t="shared" si="90"/>
        <v>7.5175409662872674</v>
      </c>
      <c r="AD132">
        <f t="shared" si="91"/>
        <v>-2.7361611466053488</v>
      </c>
      <c r="AF132">
        <f t="shared" si="92"/>
        <v>8.4572335870731763</v>
      </c>
      <c r="AG132">
        <f t="shared" si="93"/>
        <v>-3.0781812899310173</v>
      </c>
      <c r="AI132">
        <f t="shared" si="94"/>
        <v>9.3969262078590852</v>
      </c>
      <c r="AJ132">
        <f t="shared" si="95"/>
        <v>-3.4202014332566861</v>
      </c>
      <c r="AL132">
        <f t="shared" si="96"/>
        <v>10.336618828644992</v>
      </c>
      <c r="AM132">
        <f t="shared" si="97"/>
        <v>-3.7622215765823546</v>
      </c>
      <c r="AO132">
        <f t="shared" si="98"/>
        <v>11.276311449430901</v>
      </c>
      <c r="AP132">
        <f t="shared" si="99"/>
        <v>-4.104241719908023</v>
      </c>
      <c r="AR132">
        <f t="shared" si="100"/>
        <v>12.21600407021681</v>
      </c>
      <c r="AS132">
        <f t="shared" si="101"/>
        <v>-4.4462618632336914</v>
      </c>
      <c r="AU132">
        <f t="shared" si="102"/>
        <v>13.155696691002717</v>
      </c>
      <c r="AV132">
        <f t="shared" si="103"/>
        <v>-4.7882820065593608</v>
      </c>
    </row>
    <row r="133" spans="8:48" x14ac:dyDescent="0.35">
      <c r="H133">
        <f t="shared" si="76"/>
        <v>0.98480775301220791</v>
      </c>
      <c r="I133">
        <f t="shared" si="77"/>
        <v>-0.17364817766693127</v>
      </c>
      <c r="K133">
        <f t="shared" si="78"/>
        <v>1.9696155060244158</v>
      </c>
      <c r="L133">
        <f t="shared" si="79"/>
        <v>-0.34729635533386255</v>
      </c>
      <c r="N133">
        <f t="shared" si="80"/>
        <v>2.9544232590366235</v>
      </c>
      <c r="O133">
        <f t="shared" si="81"/>
        <v>-0.5209445330007938</v>
      </c>
      <c r="Q133">
        <f t="shared" si="82"/>
        <v>3.9392310120488316</v>
      </c>
      <c r="R133">
        <f t="shared" si="83"/>
        <v>-0.6945927106677251</v>
      </c>
      <c r="T133">
        <f t="shared" si="84"/>
        <v>4.9240387650610398</v>
      </c>
      <c r="U133">
        <f t="shared" si="85"/>
        <v>-0.8682408883346564</v>
      </c>
      <c r="W133">
        <f t="shared" si="86"/>
        <v>5.908846518073247</v>
      </c>
      <c r="X133">
        <f t="shared" si="87"/>
        <v>-1.0418890660015876</v>
      </c>
      <c r="Z133">
        <f t="shared" si="88"/>
        <v>6.8936542710854551</v>
      </c>
      <c r="AA133">
        <f t="shared" si="89"/>
        <v>-1.215537243668519</v>
      </c>
      <c r="AC133">
        <f t="shared" si="90"/>
        <v>7.8784620240976633</v>
      </c>
      <c r="AD133">
        <f t="shared" si="91"/>
        <v>-1.3891854213354502</v>
      </c>
      <c r="AF133">
        <f t="shared" si="92"/>
        <v>8.8632697771098705</v>
      </c>
      <c r="AG133">
        <f t="shared" si="93"/>
        <v>-1.5628335990023814</v>
      </c>
      <c r="AI133">
        <f t="shared" si="94"/>
        <v>9.8480775301220795</v>
      </c>
      <c r="AJ133">
        <f t="shared" si="95"/>
        <v>-1.7364817766693128</v>
      </c>
      <c r="AL133">
        <f t="shared" si="96"/>
        <v>10.832885283134287</v>
      </c>
      <c r="AM133">
        <f t="shared" si="97"/>
        <v>-1.910129954336244</v>
      </c>
      <c r="AO133">
        <f t="shared" si="98"/>
        <v>11.817693036146494</v>
      </c>
      <c r="AP133">
        <f t="shared" si="99"/>
        <v>-2.0837781320031752</v>
      </c>
      <c r="AR133">
        <f t="shared" si="100"/>
        <v>12.802500789158703</v>
      </c>
      <c r="AS133">
        <f t="shared" si="101"/>
        <v>-2.2574263096701066</v>
      </c>
      <c r="AU133">
        <f t="shared" si="102"/>
        <v>13.78730854217091</v>
      </c>
      <c r="AV133">
        <f t="shared" si="103"/>
        <v>-2.431074487337038</v>
      </c>
    </row>
    <row r="134" spans="8:48" x14ac:dyDescent="0.35">
      <c r="H134">
        <f t="shared" si="76"/>
        <v>1</v>
      </c>
      <c r="I134">
        <f t="shared" si="77"/>
        <v>-2.45029690981724E-16</v>
      </c>
      <c r="K134">
        <f t="shared" si="78"/>
        <v>2</v>
      </c>
      <c r="L134">
        <f t="shared" si="79"/>
        <v>-4.90059381963448E-16</v>
      </c>
      <c r="N134">
        <f t="shared" si="80"/>
        <v>3</v>
      </c>
      <c r="O134">
        <f t="shared" si="81"/>
        <v>-7.3508907294517201E-16</v>
      </c>
      <c r="Q134">
        <f t="shared" si="82"/>
        <v>4</v>
      </c>
      <c r="R134">
        <f t="shared" si="83"/>
        <v>-9.8011876392689601E-16</v>
      </c>
      <c r="T134">
        <f t="shared" si="84"/>
        <v>5</v>
      </c>
      <c r="U134">
        <f t="shared" si="85"/>
        <v>-1.22514845490862E-15</v>
      </c>
      <c r="W134">
        <f t="shared" si="86"/>
        <v>6</v>
      </c>
      <c r="X134">
        <f t="shared" si="87"/>
        <v>-1.470178145890344E-15</v>
      </c>
      <c r="Z134">
        <f t="shared" si="88"/>
        <v>7</v>
      </c>
      <c r="AA134">
        <f t="shared" si="89"/>
        <v>-1.715207836872068E-15</v>
      </c>
      <c r="AC134">
        <f t="shared" si="90"/>
        <v>8</v>
      </c>
      <c r="AD134">
        <f t="shared" si="91"/>
        <v>-1.960237527853792E-15</v>
      </c>
      <c r="AF134">
        <f t="shared" si="92"/>
        <v>9</v>
      </c>
      <c r="AG134">
        <f t="shared" si="93"/>
        <v>-2.205267218835516E-15</v>
      </c>
      <c r="AI134">
        <f t="shared" si="94"/>
        <v>10</v>
      </c>
      <c r="AJ134">
        <f t="shared" si="95"/>
        <v>-2.45029690981724E-15</v>
      </c>
      <c r="AL134">
        <f t="shared" si="96"/>
        <v>11</v>
      </c>
      <c r="AM134">
        <f t="shared" si="97"/>
        <v>-2.695326600798964E-15</v>
      </c>
      <c r="AO134">
        <f t="shared" si="98"/>
        <v>12</v>
      </c>
      <c r="AP134">
        <f t="shared" si="99"/>
        <v>-2.940356291780688E-15</v>
      </c>
      <c r="AR134">
        <f t="shared" si="100"/>
        <v>13</v>
      </c>
      <c r="AS134">
        <f t="shared" si="101"/>
        <v>-3.185385982762412E-15</v>
      </c>
      <c r="AU134">
        <f t="shared" si="102"/>
        <v>14</v>
      </c>
      <c r="AV134">
        <f t="shared" si="103"/>
        <v>-3.430415673744136E-15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topLeftCell="A34" zoomScaleNormal="100" workbookViewId="0">
      <selection activeCell="G65" sqref="G65"/>
    </sheetView>
  </sheetViews>
  <sheetFormatPr defaultRowHeight="14.5" x14ac:dyDescent="0.35"/>
  <cols>
    <col min="1" max="1" width="3.26953125" customWidth="1"/>
    <col min="2" max="2" width="29.1796875" customWidth="1"/>
    <col min="3" max="3" width="11.81640625" bestFit="1" customWidth="1"/>
    <col min="10" max="10" width="10.81640625" bestFit="1" customWidth="1"/>
    <col min="14" max="14" width="9.54296875" bestFit="1" customWidth="1"/>
    <col min="23" max="23" width="11.1796875" customWidth="1"/>
  </cols>
  <sheetData>
    <row r="1" spans="2:24" x14ac:dyDescent="0.35">
      <c r="B1" t="s">
        <v>36</v>
      </c>
      <c r="C1">
        <f>'Input Output'!$C$9</f>
        <v>30</v>
      </c>
      <c r="M1" s="2" t="s">
        <v>85</v>
      </c>
      <c r="N1" s="2" t="s">
        <v>86</v>
      </c>
    </row>
    <row r="2" spans="2:24" x14ac:dyDescent="0.35">
      <c r="B2" t="s">
        <v>37</v>
      </c>
      <c r="C2" s="1">
        <f>'Input Output'!C3</f>
        <v>10</v>
      </c>
      <c r="G2" s="4" t="s">
        <v>60</v>
      </c>
      <c r="H2">
        <v>10</v>
      </c>
      <c r="L2" s="4" t="s">
        <v>83</v>
      </c>
      <c r="M2" s="2">
        <f>'Input Output'!C12</f>
        <v>4.7</v>
      </c>
      <c r="N2" s="7">
        <f>(M2*((C6-C7)/30))/100</f>
        <v>3.6033333333333334E-2</v>
      </c>
    </row>
    <row r="3" spans="2:24" x14ac:dyDescent="0.35">
      <c r="B3" t="s">
        <v>38</v>
      </c>
      <c r="C3" s="1">
        <f>'Input Output'!C4</f>
        <v>1</v>
      </c>
      <c r="G3" s="4" t="s">
        <v>61</v>
      </c>
      <c r="H3">
        <v>4</v>
      </c>
      <c r="L3" s="4" t="s">
        <v>84</v>
      </c>
      <c r="M3" s="2">
        <f>'Input Output'!C11</f>
        <v>11.3</v>
      </c>
      <c r="N3" s="7">
        <f>(M3*((C6-C7)/30))/100</f>
        <v>8.663333333333334E-2</v>
      </c>
    </row>
    <row r="4" spans="2:24" x14ac:dyDescent="0.35">
      <c r="B4" t="s">
        <v>39</v>
      </c>
      <c r="C4" s="3">
        <f>IF('Input Output'!C5=0,'Input Output'!C5+0.00001,'Input Output'!C5)</f>
        <v>1.0000000000000001E-5</v>
      </c>
      <c r="D4" s="3">
        <f>IF('Input Output'!D5=0,'Input Output'!D5+0.00001,'Input Output'!D5)</f>
        <v>12</v>
      </c>
      <c r="G4" s="4" t="s">
        <v>89</v>
      </c>
      <c r="H4" s="6">
        <f>I4/(PI()/180)</f>
        <v>89.999904507034145</v>
      </c>
      <c r="I4">
        <f>ATAN(D4/(C4+0.00001))</f>
        <v>1.5707946601282299</v>
      </c>
      <c r="M4" s="2"/>
      <c r="N4" s="2"/>
    </row>
    <row r="5" spans="2:24" x14ac:dyDescent="0.35">
      <c r="B5" t="s">
        <v>40</v>
      </c>
      <c r="C5" s="3">
        <v>0</v>
      </c>
      <c r="D5">
        <f>C5*PI()/180</f>
        <v>0</v>
      </c>
      <c r="G5" t="s">
        <v>90</v>
      </c>
      <c r="H5">
        <f>180-90-C5</f>
        <v>90</v>
      </c>
      <c r="I5">
        <f>H5*PI()/180</f>
        <v>1.5707963267948966</v>
      </c>
      <c r="M5" s="2"/>
      <c r="N5" s="2"/>
      <c r="W5" s="1"/>
      <c r="X5" s="1"/>
    </row>
    <row r="6" spans="2:24" x14ac:dyDescent="0.35">
      <c r="B6" t="s">
        <v>41</v>
      </c>
      <c r="C6">
        <f>'Input Output'!C6</f>
        <v>30</v>
      </c>
      <c r="M6" s="2"/>
      <c r="N6" s="2"/>
      <c r="W6" s="1"/>
      <c r="X6" s="1"/>
    </row>
    <row r="7" spans="2:24" x14ac:dyDescent="0.35">
      <c r="B7" t="s">
        <v>42</v>
      </c>
      <c r="C7">
        <f>'Input Output'!C7</f>
        <v>7</v>
      </c>
      <c r="M7" s="2"/>
      <c r="N7" s="2"/>
      <c r="W7" s="1"/>
      <c r="X7" s="1"/>
    </row>
    <row r="8" spans="2:24" x14ac:dyDescent="0.35">
      <c r="B8" t="s">
        <v>43</v>
      </c>
      <c r="C8" t="str">
        <f>'Input Output'!E8</f>
        <v>Oak, Southern red</v>
      </c>
      <c r="M8" s="2"/>
      <c r="N8" s="2"/>
      <c r="W8" s="1"/>
      <c r="X8" s="1"/>
    </row>
    <row r="9" spans="2:24" x14ac:dyDescent="0.35">
      <c r="M9" s="2"/>
      <c r="N9" s="2"/>
      <c r="W9" s="1"/>
      <c r="X9" s="1"/>
    </row>
    <row r="10" spans="2:24" x14ac:dyDescent="0.35">
      <c r="M10" s="2"/>
      <c r="N10" s="2"/>
      <c r="W10" s="1"/>
      <c r="X10" s="1"/>
    </row>
    <row r="11" spans="2:24" x14ac:dyDescent="0.35">
      <c r="M11" s="2"/>
      <c r="N11" s="2"/>
      <c r="W11" s="1"/>
      <c r="X11" s="1"/>
    </row>
    <row r="12" spans="2:24" x14ac:dyDescent="0.35">
      <c r="M12" s="2"/>
      <c r="N12" s="2"/>
      <c r="W12" s="1"/>
      <c r="X12" s="1"/>
    </row>
    <row r="13" spans="2:24" x14ac:dyDescent="0.35">
      <c r="M13" s="2"/>
      <c r="N13" s="2"/>
      <c r="W13" s="1"/>
      <c r="X13" s="1"/>
    </row>
    <row r="14" spans="2:24" x14ac:dyDescent="0.35">
      <c r="M14" s="2"/>
      <c r="N14" s="2"/>
      <c r="W14" s="1"/>
      <c r="X14" s="1"/>
    </row>
    <row r="15" spans="2:24" x14ac:dyDescent="0.35">
      <c r="M15" s="2"/>
      <c r="N15" s="2"/>
      <c r="W15" s="1"/>
      <c r="X15" s="1"/>
    </row>
    <row r="16" spans="2:24" x14ac:dyDescent="0.35">
      <c r="C16" t="s">
        <v>2</v>
      </c>
      <c r="D16" t="s">
        <v>3</v>
      </c>
      <c r="H16" t="s">
        <v>54</v>
      </c>
      <c r="I16" t="s">
        <v>55</v>
      </c>
      <c r="M16" s="2"/>
      <c r="N16" s="2"/>
    </row>
    <row r="17" spans="1:29" x14ac:dyDescent="0.35">
      <c r="A17" t="s">
        <v>50</v>
      </c>
      <c r="B17" t="s">
        <v>44</v>
      </c>
      <c r="C17">
        <f>(C18-COS(D5)*(C2/2))+0.00001</f>
        <v>-4.9999800000000008</v>
      </c>
      <c r="D17">
        <f>D18-SIN(D5)*(C2/2)</f>
        <v>11.5</v>
      </c>
      <c r="G17" t="s">
        <v>56</v>
      </c>
      <c r="H17">
        <f>(D19-D17)/(C19-C17)</f>
        <v>0</v>
      </c>
      <c r="I17">
        <f>(H17*(0-C17))+D17</f>
        <v>11.5</v>
      </c>
      <c r="M17" s="2"/>
      <c r="N17" s="2"/>
    </row>
    <row r="18" spans="1:29" x14ac:dyDescent="0.35">
      <c r="B18" t="s">
        <v>48</v>
      </c>
      <c r="C18">
        <f>C4+COS(I5)*(C3/2)</f>
        <v>1.000000000003063E-5</v>
      </c>
      <c r="D18">
        <f>D4-SIN(I5)*(C3/2)</f>
        <v>11.5</v>
      </c>
      <c r="G18" t="s">
        <v>57</v>
      </c>
      <c r="H18">
        <f>(D20-D19)/(C20-C19)</f>
        <v>10000.000000023307</v>
      </c>
      <c r="I18">
        <f>(H18*(0-C20))+D20</f>
        <v>-49988.60000011653</v>
      </c>
      <c r="M18" s="2"/>
      <c r="N18" s="2"/>
    </row>
    <row r="19" spans="1:29" x14ac:dyDescent="0.35">
      <c r="A19" t="s">
        <v>51</v>
      </c>
      <c r="B19" t="s">
        <v>45</v>
      </c>
      <c r="C19">
        <f>(C18+COS(D5)*(C2/2))</f>
        <v>5.0000099999999996</v>
      </c>
      <c r="D19">
        <f>D18+SIN(D5)*(C2/2)</f>
        <v>11.5</v>
      </c>
      <c r="G19" t="s">
        <v>58</v>
      </c>
      <c r="H19">
        <f>(D22-D20)/(C22-C20)</f>
        <v>0</v>
      </c>
      <c r="I19">
        <f>(H19*(0-C22))+D22</f>
        <v>12.5</v>
      </c>
      <c r="M19" s="2"/>
      <c r="N19" s="2"/>
      <c r="Q19" s="1"/>
    </row>
    <row r="20" spans="1:29" x14ac:dyDescent="0.35">
      <c r="A20" t="s">
        <v>52</v>
      </c>
      <c r="B20" t="s">
        <v>46</v>
      </c>
      <c r="C20">
        <f>(C19-COS(I5)*(C3))+0.0001</f>
        <v>5.0001099999999994</v>
      </c>
      <c r="D20">
        <f>D19+SIN(I5)*(C3)</f>
        <v>12.5</v>
      </c>
      <c r="G20" t="s">
        <v>59</v>
      </c>
      <c r="H20">
        <f>(D17-D22)/(C17-C22)</f>
        <v>917.43119266014685</v>
      </c>
      <c r="I20">
        <f>(H20*(0-C22))+D22</f>
        <v>4598.6376146768816</v>
      </c>
      <c r="M20" s="2"/>
      <c r="N20" s="2"/>
      <c r="Q20" s="1"/>
    </row>
    <row r="21" spans="1:29" x14ac:dyDescent="0.35">
      <c r="B21" t="s">
        <v>49</v>
      </c>
      <c r="C21">
        <f>C4-COS(I5)*(C3/2)</f>
        <v>9.9999999999693721E-6</v>
      </c>
      <c r="D21">
        <f>D4+SIN(I5)*(C3/2)</f>
        <v>12.5</v>
      </c>
      <c r="M21" s="2"/>
      <c r="N21" s="2"/>
    </row>
    <row r="22" spans="1:29" x14ac:dyDescent="0.35">
      <c r="A22" t="s">
        <v>53</v>
      </c>
      <c r="B22" t="s">
        <v>47</v>
      </c>
      <c r="C22">
        <f>(C20-(COS(D5)*C2))+0.001</f>
        <v>-4.9988900000000003</v>
      </c>
      <c r="D22">
        <f>D20-SIN(D5)*(C2)</f>
        <v>12.5</v>
      </c>
      <c r="M22" s="2"/>
      <c r="N22" s="2"/>
      <c r="Q22" s="1"/>
    </row>
    <row r="23" spans="1:29" x14ac:dyDescent="0.35">
      <c r="B23" t="s">
        <v>44</v>
      </c>
      <c r="C23">
        <f>C17</f>
        <v>-4.9999800000000008</v>
      </c>
      <c r="D23">
        <f>D17</f>
        <v>11.5</v>
      </c>
      <c r="F23" s="10" t="s">
        <v>96</v>
      </c>
      <c r="G23" s="10"/>
      <c r="M23" s="2"/>
      <c r="N23" s="2"/>
      <c r="Q23" s="1"/>
    </row>
    <row r="24" spans="1:29" x14ac:dyDescent="0.35">
      <c r="B24" t="s">
        <v>0</v>
      </c>
      <c r="C24">
        <v>0</v>
      </c>
      <c r="D24">
        <v>0</v>
      </c>
      <c r="E24" t="s">
        <v>374</v>
      </c>
      <c r="F24" s="12" t="s">
        <v>87</v>
      </c>
      <c r="G24" s="13" t="s">
        <v>88</v>
      </c>
      <c r="H24" s="13" t="s">
        <v>375</v>
      </c>
      <c r="M24" s="2"/>
      <c r="N24" s="2"/>
      <c r="Q24" s="1"/>
    </row>
    <row r="25" spans="1:29" x14ac:dyDescent="0.35">
      <c r="B25" t="s">
        <v>39</v>
      </c>
      <c r="C25">
        <f>C4</f>
        <v>1.0000000000000001E-5</v>
      </c>
      <c r="D25">
        <f>D4</f>
        <v>12</v>
      </c>
      <c r="E25">
        <f>IF(AND(0&lt;C25,0&lt;D25),1,IF(AND(0&gt;C25,0&lt;D25),2,IF(AND(0&gt;C25,0&gt;D25),3,IF(AND(0&lt;C25,0&gt;D25),4,"undefined"))))</f>
        <v>1</v>
      </c>
      <c r="F25" s="11">
        <f>SQRT(C25^2+D25^2)</f>
        <v>12.000000000004166</v>
      </c>
      <c r="G25" s="76">
        <f>DEGREES(ATAN(D25/C25))</f>
        <v>89.99995225351708</v>
      </c>
      <c r="H25" s="76">
        <f>IF(E25=1,G25,IF(E25=2,G25+180,IF(E25=3,G25+180,IF(E25=4,G25+360,"undefined"))))</f>
        <v>89.99995225351708</v>
      </c>
      <c r="M25" s="2"/>
      <c r="N25" s="2"/>
      <c r="Z25" s="4" t="s">
        <v>387</v>
      </c>
    </row>
    <row r="26" spans="1:29" x14ac:dyDescent="0.35">
      <c r="B26" t="s">
        <v>394</v>
      </c>
      <c r="C26">
        <f>C25*(1-N$2)</f>
        <v>9.6396666666666668E-6</v>
      </c>
      <c r="D26">
        <f>D25*(1-N$2)</f>
        <v>11.567599999999999</v>
      </c>
      <c r="F26" s="11">
        <f>SQRT(C26^2+D26^2)</f>
        <v>11.567600000004015</v>
      </c>
      <c r="G26" s="76">
        <f>DEGREES(ATAN(D26/C26))</f>
        <v>89.99995225351708</v>
      </c>
      <c r="H26" s="76"/>
      <c r="M26" s="82"/>
      <c r="N26" s="82"/>
      <c r="Z26" s="4"/>
    </row>
    <row r="27" spans="1:29" x14ac:dyDescent="0.35">
      <c r="M27" s="2"/>
      <c r="N27" s="2"/>
      <c r="U27" t="s">
        <v>383</v>
      </c>
    </row>
    <row r="28" spans="1:29" x14ac:dyDescent="0.35">
      <c r="D28" s="4" t="s">
        <v>386</v>
      </c>
      <c r="F28" t="s">
        <v>384</v>
      </c>
      <c r="I28" s="2"/>
      <c r="L28" s="4" t="s">
        <v>385</v>
      </c>
      <c r="M28" s="2"/>
      <c r="N28" s="2"/>
      <c r="Q28" s="4" t="s">
        <v>97</v>
      </c>
      <c r="T28" s="4" t="s">
        <v>95</v>
      </c>
      <c r="U28" t="s">
        <v>374</v>
      </c>
    </row>
    <row r="29" spans="1:29" x14ac:dyDescent="0.35">
      <c r="C29" s="2" t="s">
        <v>2</v>
      </c>
      <c r="D29" s="2" t="s">
        <v>3</v>
      </c>
      <c r="E29" t="s">
        <v>374</v>
      </c>
      <c r="F29" s="2" t="s">
        <v>2</v>
      </c>
      <c r="G29" s="8" t="s">
        <v>3</v>
      </c>
      <c r="I29" s="2"/>
      <c r="K29" s="2" t="s">
        <v>91</v>
      </c>
      <c r="L29" s="8" t="s">
        <v>88</v>
      </c>
      <c r="M29" s="8" t="s">
        <v>378</v>
      </c>
      <c r="N29" s="2"/>
      <c r="P29" s="2" t="s">
        <v>91</v>
      </c>
      <c r="Q29" s="8" t="s">
        <v>92</v>
      </c>
      <c r="S29" s="2" t="s">
        <v>93</v>
      </c>
      <c r="T29" s="2" t="s">
        <v>94</v>
      </c>
      <c r="U29" s="73" t="s">
        <v>376</v>
      </c>
      <c r="V29" t="s">
        <v>377</v>
      </c>
      <c r="Y29" s="2"/>
      <c r="AB29" s="2"/>
      <c r="AC29" s="2"/>
    </row>
    <row r="30" spans="1:29" x14ac:dyDescent="0.35">
      <c r="A30" t="s">
        <v>50</v>
      </c>
      <c r="B30" t="s">
        <v>44</v>
      </c>
      <c r="C30">
        <f>C17</f>
        <v>-4.9999800000000008</v>
      </c>
      <c r="D30">
        <f>IF(D17=0,D17+0.00001,D17)</f>
        <v>11.5</v>
      </c>
      <c r="E30">
        <f t="shared" ref="E30:E58" si="0">IF(AND(0&lt;C30,0&lt;D30),1,IF(AND(0&gt;C30,0&lt;D30),2,IF(AND(0&gt;C30,0&gt;D30),3,IF(AND(0&lt;C30,0&gt;D30),4,"undefined"))))</f>
        <v>2</v>
      </c>
      <c r="F30">
        <f>C30*(1-N$2)</f>
        <v>-4.819814054000001</v>
      </c>
      <c r="G30">
        <f>D30*(1-N$2)</f>
        <v>11.085616666666667</v>
      </c>
      <c r="I30" t="s">
        <v>50</v>
      </c>
      <c r="J30" t="s">
        <v>44</v>
      </c>
      <c r="K30">
        <f>SQRT(F30^2+G30^2)</f>
        <v>12.088072815606866</v>
      </c>
      <c r="L30" s="74">
        <f>DEGREES(ATAN(G30/F30))</f>
        <v>-66.501518127149126</v>
      </c>
      <c r="M30">
        <f>IF(E30=1,L30,IF(E30=2,L30+180,IF(E30=3,L30+180,IF(E30=4,L30+360,"undefined"))))</f>
        <v>113.49848187285087</v>
      </c>
      <c r="N30" t="s">
        <v>50</v>
      </c>
      <c r="O30" t="s">
        <v>44</v>
      </c>
      <c r="P30" s="5">
        <f>K30</f>
        <v>12.088072815606866</v>
      </c>
      <c r="Q30" s="5">
        <f>IF(M30&gt;H$25, (M30-H$25)*(1-N$3)/(1-N$2)+H$25, H$25-(H$25-M30)*(1-N$3)/(1-N$2))</f>
        <v>112.26501017735143</v>
      </c>
      <c r="R30" s="5"/>
      <c r="S30" s="73">
        <f>P30*COS(RADIANS(Q30))</f>
        <v>-4.5800629001024458</v>
      </c>
      <c r="T30" s="73">
        <f>P30*SIN(RADIANS(Q30))</f>
        <v>11.186801519045508</v>
      </c>
      <c r="U30">
        <f>IF(OR(E30=1,E30=4),1,0)</f>
        <v>0</v>
      </c>
      <c r="V30">
        <f>IF(D30&lt;0,1,0)</f>
        <v>0</v>
      </c>
    </row>
    <row r="31" spans="1:29" x14ac:dyDescent="0.35">
      <c r="B31" t="s">
        <v>65</v>
      </c>
      <c r="C31">
        <f t="shared" ref="C31:C40" si="1">C30+((C$19-C$30)/10)</f>
        <v>-3.9999810000000009</v>
      </c>
      <c r="D31">
        <f>(H$17*C31)+I$17</f>
        <v>11.5</v>
      </c>
      <c r="E31">
        <f t="shared" si="0"/>
        <v>2</v>
      </c>
      <c r="F31">
        <f t="shared" ref="F31:F58" si="2">C31*(1-N$2)</f>
        <v>-3.8558483513000006</v>
      </c>
      <c r="G31">
        <f t="shared" ref="G31:G58" si="3">D31*(1-N$2)</f>
        <v>11.085616666666667</v>
      </c>
      <c r="J31" t="s">
        <v>65</v>
      </c>
      <c r="K31">
        <f t="shared" ref="K31:K58" si="4">SQRT(F31^2+G31^2)</f>
        <v>11.737055141239676</v>
      </c>
      <c r="L31" s="74">
        <f t="shared" ref="L31:L58" si="5">DEGREES(ATAN(G31/F31))</f>
        <v>-70.821076420288719</v>
      </c>
      <c r="M31">
        <f t="shared" ref="M31:M58" si="6">IF(E31=1,L31,IF(E31=2,L31+180,IF(E31=3,L31+180,IF(E31=4,L31+360,"undefined"))))</f>
        <v>109.17892357971128</v>
      </c>
      <c r="O31" t="s">
        <v>65</v>
      </c>
      <c r="P31" s="5">
        <f t="shared" ref="P31:P58" si="7">K31</f>
        <v>11.737055141239676</v>
      </c>
      <c r="Q31" s="5">
        <f t="shared" ref="Q31:Q58" si="8">IF(M31&gt;H$25, (M31-H$25)*(1-N$3)/(1-N$2)+H$25, H$25-(H$25-M31)*(1-N$3)/(1-N$2))</f>
        <v>108.17219172614917</v>
      </c>
      <c r="R31" s="5"/>
      <c r="S31" s="73">
        <f t="shared" ref="S31:S58" si="9">P31*COS(RADIANS(Q31))</f>
        <v>-3.6604801833295375</v>
      </c>
      <c r="T31" s="73">
        <f t="shared" ref="T31:T58" si="10">P31*SIN(RADIANS(Q31))</f>
        <v>11.151652263945126</v>
      </c>
      <c r="U31">
        <f t="shared" ref="U31:U58" si="11">IF(OR(E31=1,E31=4),1,0)</f>
        <v>0</v>
      </c>
      <c r="V31">
        <f t="shared" ref="V31:V58" si="12">IF(D31&lt;0,1,0)</f>
        <v>0</v>
      </c>
    </row>
    <row r="32" spans="1:29" x14ac:dyDescent="0.35">
      <c r="B32" t="s">
        <v>66</v>
      </c>
      <c r="C32">
        <f t="shared" si="1"/>
        <v>-2.999982000000001</v>
      </c>
      <c r="D32">
        <f t="shared" ref="D32:D40" si="13">(H$17*C32)+I$17</f>
        <v>11.5</v>
      </c>
      <c r="E32">
        <f t="shared" si="0"/>
        <v>2</v>
      </c>
      <c r="F32">
        <f t="shared" si="2"/>
        <v>-2.8918826486000011</v>
      </c>
      <c r="G32">
        <f t="shared" si="3"/>
        <v>11.085616666666667</v>
      </c>
      <c r="J32" t="s">
        <v>66</v>
      </c>
      <c r="K32">
        <f t="shared" si="4"/>
        <v>11.456608666335406</v>
      </c>
      <c r="L32" s="74">
        <f t="shared" si="5"/>
        <v>-75.379209977604759</v>
      </c>
      <c r="M32">
        <f t="shared" si="6"/>
        <v>104.62079002239524</v>
      </c>
      <c r="O32" t="s">
        <v>66</v>
      </c>
      <c r="P32" s="5">
        <f t="shared" si="7"/>
        <v>11.456608666335406</v>
      </c>
      <c r="Q32" s="5">
        <f t="shared" si="8"/>
        <v>103.85332117032024</v>
      </c>
      <c r="R32" s="5"/>
      <c r="S32" s="73">
        <f t="shared" si="9"/>
        <v>-2.7431373935782575</v>
      </c>
      <c r="T32" s="73">
        <f t="shared" si="10"/>
        <v>11.123357378665141</v>
      </c>
      <c r="U32">
        <f t="shared" si="11"/>
        <v>0</v>
      </c>
      <c r="V32">
        <f t="shared" si="12"/>
        <v>0</v>
      </c>
    </row>
    <row r="33" spans="1:27" x14ac:dyDescent="0.35">
      <c r="B33" t="s">
        <v>67</v>
      </c>
      <c r="C33">
        <f t="shared" si="1"/>
        <v>-1.999983000000001</v>
      </c>
      <c r="D33">
        <f t="shared" si="13"/>
        <v>11.5</v>
      </c>
      <c r="E33">
        <f t="shared" si="0"/>
        <v>2</v>
      </c>
      <c r="F33">
        <f t="shared" si="2"/>
        <v>-1.927916945900001</v>
      </c>
      <c r="G33">
        <f t="shared" si="3"/>
        <v>11.085616666666667</v>
      </c>
      <c r="J33" t="s">
        <v>67</v>
      </c>
      <c r="K33">
        <f t="shared" si="4"/>
        <v>11.252011403769824</v>
      </c>
      <c r="L33" s="74">
        <f t="shared" si="5"/>
        <v>-80.134275268495003</v>
      </c>
      <c r="M33">
        <f t="shared" si="6"/>
        <v>99.865724731504997</v>
      </c>
      <c r="O33" t="s">
        <v>67</v>
      </c>
      <c r="P33" s="5">
        <f t="shared" si="7"/>
        <v>11.252011403769824</v>
      </c>
      <c r="Q33" s="5">
        <f t="shared" si="8"/>
        <v>99.347856111511717</v>
      </c>
      <c r="R33" s="5"/>
      <c r="S33" s="73">
        <f t="shared" si="9"/>
        <v>-1.8276420754506228</v>
      </c>
      <c r="T33" s="73">
        <f t="shared" si="10"/>
        <v>11.102589115814775</v>
      </c>
      <c r="U33">
        <f t="shared" si="11"/>
        <v>0</v>
      </c>
      <c r="V33">
        <f t="shared" si="12"/>
        <v>0</v>
      </c>
    </row>
    <row r="34" spans="1:27" x14ac:dyDescent="0.35">
      <c r="B34" t="s">
        <v>68</v>
      </c>
      <c r="C34">
        <f t="shared" si="1"/>
        <v>-0.99998400000000087</v>
      </c>
      <c r="D34">
        <f t="shared" si="13"/>
        <v>11.5</v>
      </c>
      <c r="E34">
        <f t="shared" si="0"/>
        <v>2</v>
      </c>
      <c r="F34">
        <f t="shared" si="2"/>
        <v>-0.96395124320000081</v>
      </c>
      <c r="G34">
        <f t="shared" si="3"/>
        <v>11.085616666666667</v>
      </c>
      <c r="J34" t="s">
        <v>68</v>
      </c>
      <c r="K34">
        <f t="shared" si="4"/>
        <v>11.127447994915304</v>
      </c>
      <c r="L34" s="74">
        <f t="shared" si="5"/>
        <v>-85.030338389523436</v>
      </c>
      <c r="M34">
        <f t="shared" si="6"/>
        <v>94.969661610476564</v>
      </c>
      <c r="O34" t="s">
        <v>68</v>
      </c>
      <c r="P34" s="5">
        <f t="shared" si="7"/>
        <v>11.127447994915304</v>
      </c>
      <c r="Q34" s="5">
        <f t="shared" si="8"/>
        <v>94.708794401933233</v>
      </c>
      <c r="R34" s="5"/>
      <c r="S34" s="73">
        <f t="shared" si="9"/>
        <v>-0.91346870570401406</v>
      </c>
      <c r="T34" s="73">
        <f t="shared" si="10"/>
        <v>11.089890612771798</v>
      </c>
      <c r="U34">
        <f t="shared" si="11"/>
        <v>0</v>
      </c>
      <c r="V34">
        <f t="shared" si="12"/>
        <v>0</v>
      </c>
    </row>
    <row r="35" spans="1:27" x14ac:dyDescent="0.35">
      <c r="B35" t="s">
        <v>69</v>
      </c>
      <c r="C35">
        <f t="shared" si="1"/>
        <v>1.499999999921009E-5</v>
      </c>
      <c r="D35">
        <f t="shared" si="13"/>
        <v>11.5</v>
      </c>
      <c r="E35">
        <f t="shared" si="0"/>
        <v>1</v>
      </c>
      <c r="F35">
        <f t="shared" si="2"/>
        <v>1.4459499999238552E-5</v>
      </c>
      <c r="G35">
        <f t="shared" si="3"/>
        <v>11.085616666666667</v>
      </c>
      <c r="J35" t="s">
        <v>69</v>
      </c>
      <c r="K35">
        <f t="shared" si="4"/>
        <v>11.085616666676097</v>
      </c>
      <c r="L35" s="74">
        <f t="shared" si="5"/>
        <v>89.999925266374561</v>
      </c>
      <c r="M35">
        <f t="shared" si="6"/>
        <v>89.999925266374561</v>
      </c>
      <c r="O35" t="s">
        <v>69</v>
      </c>
      <c r="P35" s="5">
        <f t="shared" si="7"/>
        <v>11.085616666676097</v>
      </c>
      <c r="Q35" s="5">
        <f t="shared" si="8"/>
        <v>89.999926682968578</v>
      </c>
      <c r="R35" s="5"/>
      <c r="S35" s="73">
        <f t="shared" si="9"/>
        <v>1.4185416663269195E-5</v>
      </c>
      <c r="T35" s="73">
        <f t="shared" si="10"/>
        <v>11.085616666667022</v>
      </c>
      <c r="U35">
        <f t="shared" si="11"/>
        <v>1</v>
      </c>
      <c r="V35">
        <f t="shared" si="12"/>
        <v>0</v>
      </c>
    </row>
    <row r="36" spans="1:27" x14ac:dyDescent="0.35">
      <c r="B36" t="s">
        <v>70</v>
      </c>
      <c r="C36">
        <f t="shared" si="1"/>
        <v>1.0000139999999993</v>
      </c>
      <c r="D36">
        <f t="shared" si="13"/>
        <v>11.5</v>
      </c>
      <c r="E36">
        <f t="shared" si="0"/>
        <v>1</v>
      </c>
      <c r="F36">
        <f t="shared" si="2"/>
        <v>0.96398016219999927</v>
      </c>
      <c r="G36">
        <f t="shared" si="3"/>
        <v>11.085616666666667</v>
      </c>
      <c r="J36" t="s">
        <v>70</v>
      </c>
      <c r="K36">
        <f t="shared" si="4"/>
        <v>11.127450500154692</v>
      </c>
      <c r="L36" s="74">
        <f t="shared" si="5"/>
        <v>85.030190043975765</v>
      </c>
      <c r="M36">
        <f t="shared" si="6"/>
        <v>85.030190043975765</v>
      </c>
      <c r="O36" t="s">
        <v>70</v>
      </c>
      <c r="P36" s="5">
        <f t="shared" si="7"/>
        <v>11.127450500154692</v>
      </c>
      <c r="Q36" s="5">
        <f t="shared" si="8"/>
        <v>85.29106002682731</v>
      </c>
      <c r="R36" s="5"/>
      <c r="S36" s="73">
        <f t="shared" si="9"/>
        <v>0.9134970874227466</v>
      </c>
      <c r="T36" s="73">
        <f t="shared" si="10"/>
        <v>11.089890788671594</v>
      </c>
      <c r="U36">
        <f t="shared" si="11"/>
        <v>1</v>
      </c>
      <c r="V36">
        <f t="shared" si="12"/>
        <v>0</v>
      </c>
    </row>
    <row r="37" spans="1:27" x14ac:dyDescent="0.35">
      <c r="B37" t="s">
        <v>71</v>
      </c>
      <c r="C37">
        <f t="shared" si="1"/>
        <v>2.0000129999999992</v>
      </c>
      <c r="D37">
        <f t="shared" si="13"/>
        <v>11.5</v>
      </c>
      <c r="E37">
        <f t="shared" si="0"/>
        <v>1</v>
      </c>
      <c r="F37">
        <f t="shared" si="2"/>
        <v>1.9279458648999992</v>
      </c>
      <c r="G37">
        <f t="shared" si="3"/>
        <v>11.085616666666667</v>
      </c>
      <c r="J37" t="s">
        <v>71</v>
      </c>
      <c r="K37">
        <f t="shared" si="4"/>
        <v>11.252016358780446</v>
      </c>
      <c r="L37" s="74">
        <f t="shared" si="5"/>
        <v>80.134130189264965</v>
      </c>
      <c r="M37">
        <f t="shared" si="6"/>
        <v>80.134130189264965</v>
      </c>
      <c r="O37" t="s">
        <v>71</v>
      </c>
      <c r="P37" s="5">
        <f t="shared" si="7"/>
        <v>11.252016358780446</v>
      </c>
      <c r="Q37" s="5">
        <f t="shared" si="8"/>
        <v>80.652001412112739</v>
      </c>
      <c r="R37" s="5"/>
      <c r="S37" s="73">
        <f t="shared" si="9"/>
        <v>1.8276704888967066</v>
      </c>
      <c r="T37" s="73">
        <f t="shared" si="10"/>
        <v>11.102589460224081</v>
      </c>
      <c r="U37">
        <f t="shared" si="11"/>
        <v>1</v>
      </c>
      <c r="V37">
        <f t="shared" si="12"/>
        <v>0</v>
      </c>
    </row>
    <row r="38" spans="1:27" x14ac:dyDescent="0.35">
      <c r="B38" t="s">
        <v>72</v>
      </c>
      <c r="C38">
        <f t="shared" si="1"/>
        <v>3.000011999999999</v>
      </c>
      <c r="D38">
        <f t="shared" si="13"/>
        <v>11.5</v>
      </c>
      <c r="E38">
        <f t="shared" si="0"/>
        <v>1</v>
      </c>
      <c r="F38">
        <f t="shared" si="2"/>
        <v>2.8919115675999989</v>
      </c>
      <c r="G38">
        <f t="shared" si="3"/>
        <v>11.085616666666667</v>
      </c>
      <c r="J38" t="s">
        <v>72</v>
      </c>
      <c r="K38">
        <f t="shared" si="4"/>
        <v>11.456615966117415</v>
      </c>
      <c r="L38" s="74">
        <f t="shared" si="5"/>
        <v>75.379070033913081</v>
      </c>
      <c r="M38">
        <f t="shared" si="6"/>
        <v>75.379070033913081</v>
      </c>
      <c r="O38" t="s">
        <v>72</v>
      </c>
      <c r="P38" s="5">
        <f t="shared" si="7"/>
        <v>11.456615966117415</v>
      </c>
      <c r="Q38" s="5">
        <f t="shared" si="8"/>
        <v>76.146541219270759</v>
      </c>
      <c r="R38" s="5"/>
      <c r="S38" s="73">
        <f t="shared" si="9"/>
        <v>2.743165857002265</v>
      </c>
      <c r="T38" s="73">
        <f t="shared" si="10"/>
        <v>11.123357877730694</v>
      </c>
      <c r="U38">
        <f t="shared" si="11"/>
        <v>1</v>
      </c>
      <c r="V38">
        <f t="shared" si="12"/>
        <v>0</v>
      </c>
    </row>
    <row r="39" spans="1:27" x14ac:dyDescent="0.35">
      <c r="B39" t="s">
        <v>73</v>
      </c>
      <c r="C39">
        <f t="shared" si="1"/>
        <v>4.0000109999999989</v>
      </c>
      <c r="D39">
        <f t="shared" si="13"/>
        <v>11.5</v>
      </c>
      <c r="E39">
        <f t="shared" si="0"/>
        <v>1</v>
      </c>
      <c r="F39">
        <f t="shared" si="2"/>
        <v>3.8558772702999988</v>
      </c>
      <c r="G39">
        <f t="shared" si="3"/>
        <v>11.085616666666667</v>
      </c>
      <c r="J39" t="s">
        <v>73</v>
      </c>
      <c r="K39">
        <f t="shared" si="4"/>
        <v>11.737064641719153</v>
      </c>
      <c r="L39" s="74">
        <f t="shared" si="5"/>
        <v>70.820943084381824</v>
      </c>
      <c r="M39">
        <f t="shared" si="6"/>
        <v>70.820943084381824</v>
      </c>
      <c r="O39" t="s">
        <v>73</v>
      </c>
      <c r="P39" s="5">
        <f t="shared" si="7"/>
        <v>11.737064641719153</v>
      </c>
      <c r="Q39" s="5">
        <f t="shared" si="8"/>
        <v>71.827676924374472</v>
      </c>
      <c r="R39" s="5"/>
      <c r="S39" s="73">
        <f t="shared" si="9"/>
        <v>3.6605087112404817</v>
      </c>
      <c r="T39" s="73">
        <f t="shared" si="10"/>
        <v>11.151652898957467</v>
      </c>
      <c r="U39">
        <f t="shared" si="11"/>
        <v>1</v>
      </c>
      <c r="V39">
        <f t="shared" si="12"/>
        <v>0</v>
      </c>
    </row>
    <row r="40" spans="1:27" x14ac:dyDescent="0.35">
      <c r="A40" t="s">
        <v>51</v>
      </c>
      <c r="B40" t="s">
        <v>45</v>
      </c>
      <c r="C40">
        <f t="shared" si="1"/>
        <v>5.0000099999999987</v>
      </c>
      <c r="D40">
        <f t="shared" si="13"/>
        <v>11.5</v>
      </c>
      <c r="E40" s="79">
        <f t="shared" si="0"/>
        <v>1</v>
      </c>
      <c r="F40">
        <f t="shared" si="2"/>
        <v>4.8198429729999983</v>
      </c>
      <c r="G40">
        <f t="shared" si="3"/>
        <v>11.085616666666667</v>
      </c>
      <c r="I40" s="79" t="s">
        <v>51</v>
      </c>
      <c r="J40" s="79" t="s">
        <v>45</v>
      </c>
      <c r="K40">
        <f t="shared" si="4"/>
        <v>12.088084346357585</v>
      </c>
      <c r="L40" s="74">
        <f t="shared" si="5"/>
        <v>66.501392422537265</v>
      </c>
      <c r="M40">
        <f t="shared" si="6"/>
        <v>66.501392422537265</v>
      </c>
      <c r="N40" s="79" t="s">
        <v>51</v>
      </c>
      <c r="O40" s="79" t="s">
        <v>45</v>
      </c>
      <c r="P40" s="80">
        <f t="shared" si="7"/>
        <v>12.088084346357585</v>
      </c>
      <c r="Q40" s="5">
        <f t="shared" si="8"/>
        <v>67.734865703889568</v>
      </c>
      <c r="R40" s="80"/>
      <c r="S40" s="81">
        <f t="shared" si="9"/>
        <v>4.5800915027690197</v>
      </c>
      <c r="T40" s="81">
        <f t="shared" si="10"/>
        <v>11.186802268339166</v>
      </c>
      <c r="U40" s="79">
        <f t="shared" si="11"/>
        <v>1</v>
      </c>
      <c r="V40">
        <f t="shared" si="12"/>
        <v>0</v>
      </c>
      <c r="AA40" s="77"/>
    </row>
    <row r="41" spans="1:27" x14ac:dyDescent="0.35">
      <c r="B41" t="s">
        <v>62</v>
      </c>
      <c r="C41">
        <f>C40+((C$20-C$19)/4)</f>
        <v>5.0000349999999987</v>
      </c>
      <c r="D41">
        <f>(H$18*C41)+I$18</f>
        <v>11.749999999992724</v>
      </c>
      <c r="E41">
        <f t="shared" si="0"/>
        <v>1</v>
      </c>
      <c r="F41">
        <f t="shared" si="2"/>
        <v>4.819867072166665</v>
      </c>
      <c r="G41">
        <f t="shared" si="3"/>
        <v>11.32660833332632</v>
      </c>
      <c r="J41" t="s">
        <v>62</v>
      </c>
      <c r="K41">
        <f t="shared" si="4"/>
        <v>12.309475006267881</v>
      </c>
      <c r="L41" s="74">
        <f t="shared" si="5"/>
        <v>66.948554581473346</v>
      </c>
      <c r="M41">
        <f t="shared" si="6"/>
        <v>66.948554581473346</v>
      </c>
      <c r="O41" t="s">
        <v>62</v>
      </c>
      <c r="P41" s="5">
        <f t="shared" si="7"/>
        <v>12.309475006267881</v>
      </c>
      <c r="Q41" s="5">
        <f t="shared" si="8"/>
        <v>68.15855567646841</v>
      </c>
      <c r="S41" s="73">
        <f t="shared" si="9"/>
        <v>4.5796090701401804</v>
      </c>
      <c r="T41" s="73">
        <f t="shared" si="10"/>
        <v>11.425863455101476</v>
      </c>
      <c r="U41">
        <f t="shared" si="11"/>
        <v>1</v>
      </c>
      <c r="V41">
        <f t="shared" si="12"/>
        <v>0</v>
      </c>
    </row>
    <row r="42" spans="1:27" x14ac:dyDescent="0.35">
      <c r="B42" t="s">
        <v>63</v>
      </c>
      <c r="C42">
        <f t="shared" ref="C42:C44" si="14">C41+((C$20-C$19)/4)</f>
        <v>5.0000599999999986</v>
      </c>
      <c r="D42">
        <f t="shared" ref="D42:D43" si="15">(H$18*C42)+I$18</f>
        <v>11.999999999992724</v>
      </c>
      <c r="E42">
        <f t="shared" si="0"/>
        <v>1</v>
      </c>
      <c r="F42">
        <f t="shared" si="2"/>
        <v>4.8198911713333317</v>
      </c>
      <c r="G42">
        <f t="shared" si="3"/>
        <v>11.567599999992986</v>
      </c>
      <c r="J42" t="s">
        <v>63</v>
      </c>
      <c r="K42">
        <f t="shared" si="4"/>
        <v>12.531588912158535</v>
      </c>
      <c r="L42" s="74">
        <f t="shared" si="5"/>
        <v>67.379890952018144</v>
      </c>
      <c r="M42">
        <f t="shared" si="6"/>
        <v>67.379890952018144</v>
      </c>
      <c r="O42" t="s">
        <v>63</v>
      </c>
      <c r="P42" s="5">
        <f t="shared" si="7"/>
        <v>12.531588912158535</v>
      </c>
      <c r="Q42" s="5">
        <f t="shared" si="8"/>
        <v>68.567250579103288</v>
      </c>
      <c r="S42" s="73">
        <f t="shared" si="9"/>
        <v>4.5791541503486615</v>
      </c>
      <c r="T42" s="73">
        <f t="shared" si="10"/>
        <v>11.664993267493958</v>
      </c>
      <c r="U42">
        <f t="shared" si="11"/>
        <v>1</v>
      </c>
      <c r="V42">
        <f t="shared" si="12"/>
        <v>0</v>
      </c>
    </row>
    <row r="43" spans="1:27" x14ac:dyDescent="0.35">
      <c r="B43" t="s">
        <v>64</v>
      </c>
      <c r="C43">
        <f t="shared" si="14"/>
        <v>5.0000849999999986</v>
      </c>
      <c r="D43">
        <f t="shared" si="15"/>
        <v>12.249999999992724</v>
      </c>
      <c r="E43">
        <f t="shared" si="0"/>
        <v>1</v>
      </c>
      <c r="F43">
        <f t="shared" si="2"/>
        <v>4.8199152704999983</v>
      </c>
      <c r="G43">
        <f t="shared" si="3"/>
        <v>11.808591666659652</v>
      </c>
      <c r="J43" t="s">
        <v>64</v>
      </c>
      <c r="K43">
        <f t="shared" si="4"/>
        <v>12.754388278733826</v>
      </c>
      <c r="L43" s="74">
        <f t="shared" si="5"/>
        <v>67.796180680580008</v>
      </c>
      <c r="M43">
        <f t="shared" si="6"/>
        <v>67.796180680580008</v>
      </c>
      <c r="O43" t="s">
        <v>64</v>
      </c>
      <c r="P43" s="5">
        <f t="shared" si="7"/>
        <v>12.754388278733826</v>
      </c>
      <c r="Q43" s="5">
        <f t="shared" si="8"/>
        <v>68.961688659684341</v>
      </c>
      <c r="S43" s="73">
        <f t="shared" si="9"/>
        <v>4.5787248411435613</v>
      </c>
      <c r="T43" s="73">
        <f t="shared" si="10"/>
        <v>11.904188304701739</v>
      </c>
      <c r="U43">
        <f t="shared" si="11"/>
        <v>1</v>
      </c>
      <c r="V43">
        <f t="shared" si="12"/>
        <v>0</v>
      </c>
    </row>
    <row r="44" spans="1:27" x14ac:dyDescent="0.35">
      <c r="A44" t="s">
        <v>52</v>
      </c>
      <c r="B44" t="s">
        <v>46</v>
      </c>
      <c r="C44">
        <f t="shared" si="14"/>
        <v>5.0001099999999985</v>
      </c>
      <c r="D44">
        <f>(H$18*C44)+I$18</f>
        <v>12.499999999992724</v>
      </c>
      <c r="E44">
        <f t="shared" si="0"/>
        <v>1</v>
      </c>
      <c r="F44">
        <f t="shared" si="2"/>
        <v>4.819939369666665</v>
      </c>
      <c r="G44">
        <f t="shared" si="3"/>
        <v>12.04958333332632</v>
      </c>
      <c r="I44" t="s">
        <v>52</v>
      </c>
      <c r="J44" t="s">
        <v>46</v>
      </c>
      <c r="K44">
        <f t="shared" si="4"/>
        <v>12.977837802732706</v>
      </c>
      <c r="L44" s="74">
        <f t="shared" si="5"/>
        <v>68.198155857317985</v>
      </c>
      <c r="M44">
        <f t="shared" si="6"/>
        <v>68.198155857317985</v>
      </c>
      <c r="N44" t="s">
        <v>52</v>
      </c>
      <c r="O44" t="s">
        <v>46</v>
      </c>
      <c r="P44" s="5">
        <f t="shared" si="7"/>
        <v>12.977837802732706</v>
      </c>
      <c r="Q44" s="5">
        <f t="shared" si="8"/>
        <v>69.342563579902802</v>
      </c>
      <c r="S44" s="73">
        <f t="shared" si="9"/>
        <v>4.5783193967902269</v>
      </c>
      <c r="T44" s="73">
        <f t="shared" si="10"/>
        <v>12.143445373328463</v>
      </c>
      <c r="U44">
        <f t="shared" si="11"/>
        <v>1</v>
      </c>
      <c r="V44">
        <f t="shared" si="12"/>
        <v>0</v>
      </c>
    </row>
    <row r="45" spans="1:27" x14ac:dyDescent="0.35">
      <c r="B45" t="s">
        <v>74</v>
      </c>
      <c r="C45">
        <f>C44+((C$22-C$20)/10)</f>
        <v>4.0002099999999983</v>
      </c>
      <c r="D45">
        <f>(H$19*C45)+I$19</f>
        <v>12.5</v>
      </c>
      <c r="E45">
        <f t="shared" si="0"/>
        <v>1</v>
      </c>
      <c r="F45">
        <f t="shared" si="2"/>
        <v>3.8560690996666649</v>
      </c>
      <c r="G45">
        <f t="shared" si="3"/>
        <v>12.049583333333333</v>
      </c>
      <c r="J45" t="s">
        <v>74</v>
      </c>
      <c r="K45">
        <f t="shared" si="4"/>
        <v>12.651550395439624</v>
      </c>
      <c r="L45" s="74">
        <f t="shared" si="5"/>
        <v>72.254455221458244</v>
      </c>
      <c r="M45">
        <f t="shared" si="6"/>
        <v>72.254455221458244</v>
      </c>
      <c r="O45" t="s">
        <v>74</v>
      </c>
      <c r="P45" s="5">
        <f t="shared" si="7"/>
        <v>12.651550395439624</v>
      </c>
      <c r="Q45" s="5">
        <f t="shared" si="8"/>
        <v>73.185941942806323</v>
      </c>
      <c r="S45" s="73">
        <f t="shared" si="9"/>
        <v>3.6596719236284607</v>
      </c>
      <c r="T45" s="73">
        <f t="shared" si="10"/>
        <v>12.110678297261227</v>
      </c>
      <c r="U45">
        <f t="shared" si="11"/>
        <v>1</v>
      </c>
      <c r="V45">
        <f t="shared" si="12"/>
        <v>0</v>
      </c>
    </row>
    <row r="46" spans="1:27" x14ac:dyDescent="0.35">
      <c r="B46" t="s">
        <v>75</v>
      </c>
      <c r="C46">
        <f t="shared" ref="C46:C54" si="16">C45+((C$22-C$20)/10)</f>
        <v>3.0003099999999985</v>
      </c>
      <c r="D46">
        <f t="shared" ref="D46:D54" si="17">(H$19*C46)+I$19</f>
        <v>12.5</v>
      </c>
      <c r="E46">
        <f t="shared" si="0"/>
        <v>1</v>
      </c>
      <c r="F46">
        <f t="shared" si="2"/>
        <v>2.8921988296666652</v>
      </c>
      <c r="G46">
        <f t="shared" si="3"/>
        <v>12.049583333333333</v>
      </c>
      <c r="J46" t="s">
        <v>75</v>
      </c>
      <c r="K46">
        <f t="shared" si="4"/>
        <v>12.391822810921308</v>
      </c>
      <c r="L46" s="74">
        <f t="shared" si="5"/>
        <v>76.502923179742282</v>
      </c>
      <c r="M46">
        <f t="shared" si="6"/>
        <v>76.502923179742282</v>
      </c>
      <c r="O46" t="s">
        <v>75</v>
      </c>
      <c r="P46" s="5">
        <f t="shared" si="7"/>
        <v>12.391822810921308</v>
      </c>
      <c r="Q46" s="5">
        <f t="shared" si="8"/>
        <v>77.211401693314329</v>
      </c>
      <c r="S46" s="73">
        <f t="shared" si="9"/>
        <v>2.7429850156396447</v>
      </c>
      <c r="T46" s="73">
        <f t="shared" si="10"/>
        <v>12.084424098038188</v>
      </c>
      <c r="U46">
        <f t="shared" si="11"/>
        <v>1</v>
      </c>
      <c r="V46">
        <f t="shared" si="12"/>
        <v>0</v>
      </c>
    </row>
    <row r="47" spans="1:27" x14ac:dyDescent="0.35">
      <c r="B47" t="s">
        <v>76</v>
      </c>
      <c r="C47">
        <f t="shared" si="16"/>
        <v>2.0004099999999987</v>
      </c>
      <c r="D47">
        <f t="shared" si="17"/>
        <v>12.5</v>
      </c>
      <c r="E47">
        <f t="shared" si="0"/>
        <v>1</v>
      </c>
      <c r="F47">
        <f t="shared" si="2"/>
        <v>1.9283285596666653</v>
      </c>
      <c r="G47">
        <f t="shared" si="3"/>
        <v>12.049583333333333</v>
      </c>
      <c r="J47" t="s">
        <v>76</v>
      </c>
      <c r="K47">
        <f t="shared" si="4"/>
        <v>12.202905782680228</v>
      </c>
      <c r="L47" s="74">
        <f t="shared" si="5"/>
        <v>80.907890696230112</v>
      </c>
      <c r="M47">
        <f t="shared" si="6"/>
        <v>80.907890696230112</v>
      </c>
      <c r="O47" t="s">
        <v>76</v>
      </c>
      <c r="P47" s="5">
        <f t="shared" si="7"/>
        <v>12.202905782680228</v>
      </c>
      <c r="Q47" s="5">
        <f t="shared" si="8"/>
        <v>81.385146114604254</v>
      </c>
      <c r="S47" s="73">
        <f t="shared" si="9"/>
        <v>1.8278936692720793</v>
      </c>
      <c r="T47" s="73">
        <f t="shared" si="10"/>
        <v>12.06522748541467</v>
      </c>
      <c r="U47">
        <f t="shared" si="11"/>
        <v>1</v>
      </c>
      <c r="V47">
        <f t="shared" si="12"/>
        <v>0</v>
      </c>
    </row>
    <row r="48" spans="1:27" x14ac:dyDescent="0.35">
      <c r="B48" t="s">
        <v>77</v>
      </c>
      <c r="C48">
        <f t="shared" si="16"/>
        <v>1.0005099999999989</v>
      </c>
      <c r="D48">
        <f t="shared" si="17"/>
        <v>12.5</v>
      </c>
      <c r="E48">
        <f t="shared" si="0"/>
        <v>1</v>
      </c>
      <c r="F48">
        <f t="shared" si="2"/>
        <v>0.96445828966666558</v>
      </c>
      <c r="G48">
        <f t="shared" si="3"/>
        <v>12.049583333333333</v>
      </c>
      <c r="J48" t="s">
        <v>77</v>
      </c>
      <c r="K48">
        <f t="shared" si="4"/>
        <v>12.088119717286522</v>
      </c>
      <c r="L48" s="74">
        <f t="shared" si="5"/>
        <v>85.423755945761656</v>
      </c>
      <c r="M48">
        <f t="shared" si="6"/>
        <v>85.423755945761656</v>
      </c>
      <c r="O48" t="s">
        <v>77</v>
      </c>
      <c r="P48" s="5">
        <f t="shared" si="7"/>
        <v>12.088119717286522</v>
      </c>
      <c r="Q48" s="5">
        <f t="shared" si="8"/>
        <v>85.663967087058822</v>
      </c>
      <c r="S48" s="73">
        <f t="shared" si="9"/>
        <v>0.91393238091156936</v>
      </c>
      <c r="T48" s="73">
        <f t="shared" si="10"/>
        <v>12.053520892360559</v>
      </c>
      <c r="U48">
        <f t="shared" si="11"/>
        <v>1</v>
      </c>
      <c r="V48">
        <f t="shared" si="12"/>
        <v>0</v>
      </c>
    </row>
    <row r="49" spans="1:29" x14ac:dyDescent="0.35">
      <c r="B49" t="s">
        <v>78</v>
      </c>
      <c r="C49">
        <f t="shared" si="16"/>
        <v>6.0999999999900023E-4</v>
      </c>
      <c r="D49">
        <f t="shared" si="17"/>
        <v>12.5</v>
      </c>
      <c r="E49">
        <f t="shared" si="0"/>
        <v>1</v>
      </c>
      <c r="F49">
        <f t="shared" si="2"/>
        <v>5.8801966666570296E-4</v>
      </c>
      <c r="G49">
        <f t="shared" si="3"/>
        <v>12.049583333333333</v>
      </c>
      <c r="J49" t="s">
        <v>78</v>
      </c>
      <c r="K49">
        <f t="shared" si="4"/>
        <v>12.049583347681013</v>
      </c>
      <c r="L49" s="74">
        <f t="shared" si="5"/>
        <v>89.997203965961987</v>
      </c>
      <c r="M49">
        <f t="shared" si="6"/>
        <v>89.997203965961987</v>
      </c>
      <c r="O49" t="s">
        <v>78</v>
      </c>
      <c r="P49" s="5">
        <f t="shared" si="7"/>
        <v>12.049583347681013</v>
      </c>
      <c r="Q49" s="5">
        <f t="shared" si="8"/>
        <v>89.997348227537714</v>
      </c>
      <c r="S49" s="73">
        <f t="shared" si="9"/>
        <v>5.5768075002249329E-4</v>
      </c>
      <c r="T49" s="73">
        <f t="shared" si="10"/>
        <v>12.049583334775678</v>
      </c>
      <c r="U49">
        <f t="shared" si="11"/>
        <v>1</v>
      </c>
      <c r="V49">
        <f t="shared" si="12"/>
        <v>0</v>
      </c>
    </row>
    <row r="50" spans="1:29" x14ac:dyDescent="0.35">
      <c r="B50" t="s">
        <v>79</v>
      </c>
      <c r="C50">
        <f t="shared" si="16"/>
        <v>-0.9992900000000009</v>
      </c>
      <c r="D50">
        <f t="shared" si="17"/>
        <v>12.5</v>
      </c>
      <c r="E50">
        <f t="shared" si="0"/>
        <v>2</v>
      </c>
      <c r="F50">
        <f t="shared" si="2"/>
        <v>-0.96328225033333414</v>
      </c>
      <c r="G50">
        <f t="shared" si="3"/>
        <v>12.049583333333333</v>
      </c>
      <c r="J50" t="s">
        <v>79</v>
      </c>
      <c r="K50">
        <f t="shared" si="4"/>
        <v>12.088025943087304</v>
      </c>
      <c r="L50" s="74">
        <f t="shared" si="5"/>
        <v>-85.4293124592634</v>
      </c>
      <c r="M50">
        <f t="shared" si="6"/>
        <v>94.5706875407366</v>
      </c>
      <c r="O50" t="s">
        <v>79</v>
      </c>
      <c r="P50" s="5">
        <f t="shared" si="7"/>
        <v>12.088025943087304</v>
      </c>
      <c r="Q50" s="5">
        <f t="shared" si="8"/>
        <v>94.330763056280034</v>
      </c>
      <c r="S50" s="73">
        <f t="shared" si="9"/>
        <v>-0.91281665691664593</v>
      </c>
      <c r="T50" s="73">
        <f t="shared" si="10"/>
        <v>12.053511395091775</v>
      </c>
      <c r="U50">
        <f t="shared" si="11"/>
        <v>0</v>
      </c>
      <c r="V50">
        <f t="shared" si="12"/>
        <v>0</v>
      </c>
    </row>
    <row r="51" spans="1:29" x14ac:dyDescent="0.35">
      <c r="B51" t="s">
        <v>33</v>
      </c>
      <c r="C51">
        <f t="shared" si="16"/>
        <v>-1.9991900000000009</v>
      </c>
      <c r="D51">
        <f t="shared" si="17"/>
        <v>12.5</v>
      </c>
      <c r="E51">
        <f t="shared" si="0"/>
        <v>2</v>
      </c>
      <c r="F51">
        <f t="shared" si="2"/>
        <v>-1.9271525203333342</v>
      </c>
      <c r="G51">
        <f t="shared" si="3"/>
        <v>12.049583333333333</v>
      </c>
      <c r="J51" t="s">
        <v>33</v>
      </c>
      <c r="K51">
        <f t="shared" si="4"/>
        <v>12.202719997753434</v>
      </c>
      <c r="L51" s="74">
        <f t="shared" si="5"/>
        <v>-80.913343207922807</v>
      </c>
      <c r="M51">
        <f t="shared" si="6"/>
        <v>99.086656792077193</v>
      </c>
      <c r="O51" t="s">
        <v>33</v>
      </c>
      <c r="P51" s="5">
        <f t="shared" si="7"/>
        <v>12.202719997753434</v>
      </c>
      <c r="Q51" s="5">
        <f t="shared" si="8"/>
        <v>98.60968257133878</v>
      </c>
      <c r="S51" s="73">
        <f t="shared" si="9"/>
        <v>-1.8267768846874903</v>
      </c>
      <c r="T51" s="73">
        <f t="shared" si="10"/>
        <v>12.065208724143277</v>
      </c>
      <c r="U51">
        <f t="shared" si="11"/>
        <v>0</v>
      </c>
      <c r="V51">
        <f t="shared" si="12"/>
        <v>0</v>
      </c>
    </row>
    <row r="52" spans="1:29" x14ac:dyDescent="0.35">
      <c r="B52" t="s">
        <v>18</v>
      </c>
      <c r="C52">
        <f t="shared" si="16"/>
        <v>-2.9990900000000007</v>
      </c>
      <c r="D52">
        <f t="shared" si="17"/>
        <v>12.5</v>
      </c>
      <c r="E52">
        <f t="shared" si="0"/>
        <v>2</v>
      </c>
      <c r="F52">
        <f t="shared" si="2"/>
        <v>-2.8910227903333339</v>
      </c>
      <c r="G52">
        <f t="shared" si="3"/>
        <v>12.049583333333333</v>
      </c>
      <c r="J52" t="s">
        <v>18</v>
      </c>
      <c r="K52">
        <f t="shared" si="4"/>
        <v>12.391548381101176</v>
      </c>
      <c r="L52" s="74">
        <f t="shared" si="5"/>
        <v>-76.508210744971947</v>
      </c>
      <c r="M52">
        <f t="shared" si="6"/>
        <v>103.49178925502805</v>
      </c>
      <c r="O52" t="s">
        <v>18</v>
      </c>
      <c r="P52" s="5">
        <f t="shared" si="7"/>
        <v>12.391548381101176</v>
      </c>
      <c r="Q52" s="5">
        <f t="shared" si="8"/>
        <v>102.78358328081409</v>
      </c>
      <c r="S52" s="73">
        <f t="shared" si="9"/>
        <v>-2.7418665482038675</v>
      </c>
      <c r="T52" s="73">
        <f t="shared" si="10"/>
        <v>12.084396514224936</v>
      </c>
      <c r="U52">
        <f t="shared" si="11"/>
        <v>0</v>
      </c>
      <c r="V52">
        <f t="shared" si="12"/>
        <v>0</v>
      </c>
    </row>
    <row r="53" spans="1:29" x14ac:dyDescent="0.35">
      <c r="B53" t="s">
        <v>17</v>
      </c>
      <c r="C53">
        <f t="shared" si="16"/>
        <v>-3.9989900000000005</v>
      </c>
      <c r="D53">
        <f t="shared" si="17"/>
        <v>12.5</v>
      </c>
      <c r="E53">
        <f t="shared" si="0"/>
        <v>2</v>
      </c>
      <c r="F53">
        <f t="shared" si="2"/>
        <v>-3.8548930603333336</v>
      </c>
      <c r="G53">
        <f t="shared" si="3"/>
        <v>12.049583333333333</v>
      </c>
      <c r="J53" t="s">
        <v>17</v>
      </c>
      <c r="K53">
        <f t="shared" si="4"/>
        <v>12.651191999710958</v>
      </c>
      <c r="L53" s="74">
        <f t="shared" si="5"/>
        <v>-72.259527946387635</v>
      </c>
      <c r="M53">
        <f t="shared" si="6"/>
        <v>107.74047205361236</v>
      </c>
      <c r="O53" t="s">
        <v>17</v>
      </c>
      <c r="P53" s="5">
        <f t="shared" si="7"/>
        <v>12.651191999710958</v>
      </c>
      <c r="Q53" s="5">
        <f t="shared" si="8"/>
        <v>106.80924659434528</v>
      </c>
      <c r="S53" s="73">
        <f t="shared" si="9"/>
        <v>-3.6585512628664238</v>
      </c>
      <c r="T53" s="73">
        <f t="shared" si="10"/>
        <v>12.110642496190243</v>
      </c>
      <c r="U53">
        <f t="shared" si="11"/>
        <v>0</v>
      </c>
      <c r="V53">
        <f t="shared" si="12"/>
        <v>0</v>
      </c>
    </row>
    <row r="54" spans="1:29" x14ac:dyDescent="0.35">
      <c r="A54" t="s">
        <v>53</v>
      </c>
      <c r="B54" t="s">
        <v>47</v>
      </c>
      <c r="C54">
        <f t="shared" si="16"/>
        <v>-4.9988900000000003</v>
      </c>
      <c r="D54">
        <f t="shared" si="17"/>
        <v>12.5</v>
      </c>
      <c r="E54">
        <f t="shared" si="0"/>
        <v>2</v>
      </c>
      <c r="F54">
        <f t="shared" si="2"/>
        <v>-4.8187633303333337</v>
      </c>
      <c r="G54">
        <f t="shared" si="3"/>
        <v>12.049583333333333</v>
      </c>
      <c r="I54" t="s">
        <v>53</v>
      </c>
      <c r="J54" t="s">
        <v>47</v>
      </c>
      <c r="K54">
        <f t="shared" si="4"/>
        <v>12.977401070349549</v>
      </c>
      <c r="L54" s="74">
        <f t="shared" si="5"/>
        <v>-68.202976738656403</v>
      </c>
      <c r="M54">
        <f t="shared" si="6"/>
        <v>111.7970232613436</v>
      </c>
      <c r="N54" t="s">
        <v>53</v>
      </c>
      <c r="O54" t="s">
        <v>47</v>
      </c>
      <c r="P54" s="5">
        <f t="shared" si="7"/>
        <v>12.977401070349549</v>
      </c>
      <c r="Q54" s="5">
        <f t="shared" si="8"/>
        <v>110.65286358120665</v>
      </c>
      <c r="S54" s="73">
        <f t="shared" si="9"/>
        <v>-4.5771961627800533</v>
      </c>
      <c r="T54" s="73">
        <f t="shared" si="10"/>
        <v>12.143402069771929</v>
      </c>
      <c r="U54">
        <f t="shared" si="11"/>
        <v>0</v>
      </c>
      <c r="V54">
        <f t="shared" si="12"/>
        <v>0</v>
      </c>
    </row>
    <row r="55" spans="1:29" x14ac:dyDescent="0.35">
      <c r="B55" t="s">
        <v>80</v>
      </c>
      <c r="C55">
        <f>C54+((C$17-C$22)/4)</f>
        <v>-4.9991625000000006</v>
      </c>
      <c r="D55">
        <f>(H$20*C55)+I$20</f>
        <v>12.25</v>
      </c>
      <c r="E55">
        <f t="shared" si="0"/>
        <v>2</v>
      </c>
      <c r="F55">
        <f t="shared" si="2"/>
        <v>-4.8190260112500001</v>
      </c>
      <c r="G55">
        <f t="shared" si="3"/>
        <v>11.808591666666667</v>
      </c>
      <c r="J55" t="s">
        <v>80</v>
      </c>
      <c r="K55">
        <f t="shared" si="4"/>
        <v>12.75405225201675</v>
      </c>
      <c r="L55" s="74">
        <f t="shared" si="5"/>
        <v>-67.799879314130393</v>
      </c>
      <c r="M55">
        <f t="shared" si="6"/>
        <v>112.20012068586961</v>
      </c>
      <c r="O55" t="s">
        <v>80</v>
      </c>
      <c r="P55" s="5">
        <f t="shared" si="7"/>
        <v>12.75405225201675</v>
      </c>
      <c r="Q55" s="5">
        <f t="shared" si="8"/>
        <v>111.03480184080888</v>
      </c>
      <c r="S55" s="73">
        <f t="shared" si="9"/>
        <v>-4.577875061653871</v>
      </c>
      <c r="T55" s="73">
        <f t="shared" si="10"/>
        <v>11.904155105132876</v>
      </c>
      <c r="U55">
        <f t="shared" si="11"/>
        <v>0</v>
      </c>
      <c r="V55">
        <f t="shared" si="12"/>
        <v>0</v>
      </c>
    </row>
    <row r="56" spans="1:29" x14ac:dyDescent="0.35">
      <c r="B56" t="s">
        <v>81</v>
      </c>
      <c r="C56">
        <f t="shared" ref="C56:C58" si="18">C55+((C$17-C$22)/4)</f>
        <v>-4.999435000000001</v>
      </c>
      <c r="D56">
        <f t="shared" ref="D56:D58" si="19">(H$20*C56)+I$20</f>
        <v>11.999999999999091</v>
      </c>
      <c r="E56">
        <f t="shared" si="0"/>
        <v>2</v>
      </c>
      <c r="F56">
        <f t="shared" si="2"/>
        <v>-4.8192886921666673</v>
      </c>
      <c r="G56">
        <f t="shared" si="3"/>
        <v>11.567599999999123</v>
      </c>
      <c r="J56" t="s">
        <v>81</v>
      </c>
      <c r="K56">
        <f t="shared" si="4"/>
        <v>12.531357199378894</v>
      </c>
      <c r="L56" s="74">
        <f t="shared" si="5"/>
        <v>-67.38243370212713</v>
      </c>
      <c r="M56">
        <f t="shared" si="6"/>
        <v>112.61756629787287</v>
      </c>
      <c r="O56" t="s">
        <v>81</v>
      </c>
      <c r="P56" s="5">
        <f t="shared" si="7"/>
        <v>12.531357199378894</v>
      </c>
      <c r="Q56" s="5">
        <f t="shared" si="8"/>
        <v>111.43033513084316</v>
      </c>
      <c r="S56" s="73">
        <f t="shared" si="9"/>
        <v>-4.5785779540160112</v>
      </c>
      <c r="T56" s="73">
        <f t="shared" si="10"/>
        <v>11.664970517640572</v>
      </c>
      <c r="U56">
        <f t="shared" si="11"/>
        <v>0</v>
      </c>
      <c r="V56">
        <f t="shared" si="12"/>
        <v>0</v>
      </c>
    </row>
    <row r="57" spans="1:29" x14ac:dyDescent="0.35">
      <c r="B57" t="s">
        <v>82</v>
      </c>
      <c r="C57">
        <f t="shared" si="18"/>
        <v>-4.9997075000000013</v>
      </c>
      <c r="D57">
        <f t="shared" si="19"/>
        <v>11.749999999999091</v>
      </c>
      <c r="E57">
        <f t="shared" si="0"/>
        <v>2</v>
      </c>
      <c r="F57">
        <f t="shared" si="2"/>
        <v>-4.8195513730833346</v>
      </c>
      <c r="G57">
        <f t="shared" si="3"/>
        <v>11.326608333332457</v>
      </c>
      <c r="J57" t="s">
        <v>82</v>
      </c>
      <c r="K57">
        <f t="shared" si="4"/>
        <v>12.309351395362215</v>
      </c>
      <c r="L57" s="74">
        <f t="shared" si="5"/>
        <v>-66.949906719851043</v>
      </c>
      <c r="M57">
        <f t="shared" si="6"/>
        <v>113.05009328014896</v>
      </c>
      <c r="O57" t="s">
        <v>82</v>
      </c>
      <c r="P57" s="5">
        <f t="shared" si="7"/>
        <v>12.309351395362215</v>
      </c>
      <c r="Q57" s="5">
        <f t="shared" si="8"/>
        <v>111.84015814828315</v>
      </c>
      <c r="S57" s="73">
        <f t="shared" si="9"/>
        <v>-4.5793065957400216</v>
      </c>
      <c r="T57" s="73">
        <f t="shared" si="10"/>
        <v>11.425851516483034</v>
      </c>
      <c r="U57">
        <f t="shared" si="11"/>
        <v>0</v>
      </c>
      <c r="V57">
        <f t="shared" si="12"/>
        <v>0</v>
      </c>
    </row>
    <row r="58" spans="1:29" x14ac:dyDescent="0.35">
      <c r="A58" t="s">
        <v>50</v>
      </c>
      <c r="B58" t="s">
        <v>44</v>
      </c>
      <c r="C58">
        <f t="shared" si="18"/>
        <v>-4.9999800000000016</v>
      </c>
      <c r="D58">
        <f t="shared" si="19"/>
        <v>11.499999999999091</v>
      </c>
      <c r="E58">
        <f t="shared" si="0"/>
        <v>2</v>
      </c>
      <c r="F58">
        <f t="shared" si="2"/>
        <v>-4.8198140540000018</v>
      </c>
      <c r="G58">
        <f t="shared" si="3"/>
        <v>11.085616666665789</v>
      </c>
      <c r="I58" t="s">
        <v>50</v>
      </c>
      <c r="J58" t="s">
        <v>44</v>
      </c>
      <c r="K58">
        <f t="shared" si="4"/>
        <v>12.088072815606061</v>
      </c>
      <c r="L58" s="74">
        <f t="shared" si="5"/>
        <v>-66.501518127147463</v>
      </c>
      <c r="M58">
        <f t="shared" si="6"/>
        <v>113.49848187285254</v>
      </c>
      <c r="N58" t="s">
        <v>50</v>
      </c>
      <c r="O58" t="s">
        <v>44</v>
      </c>
      <c r="P58" s="5">
        <f t="shared" si="7"/>
        <v>12.088072815606061</v>
      </c>
      <c r="Q58" s="5">
        <f t="shared" si="8"/>
        <v>112.26501017735299</v>
      </c>
      <c r="S58" s="73">
        <f t="shared" si="9"/>
        <v>-4.5800629001024467</v>
      </c>
      <c r="T58" s="73">
        <f t="shared" si="10"/>
        <v>11.186801519044637</v>
      </c>
      <c r="U58">
        <f t="shared" si="11"/>
        <v>0</v>
      </c>
      <c r="V58">
        <f t="shared" si="12"/>
        <v>0</v>
      </c>
    </row>
    <row r="59" spans="1:29" x14ac:dyDescent="0.35">
      <c r="E59">
        <f>COUNT(E30:E58)</f>
        <v>29</v>
      </c>
      <c r="M59" s="2"/>
      <c r="P59" s="5"/>
      <c r="Q59" s="5"/>
      <c r="U59">
        <f>SUM(U30:U58)</f>
        <v>15</v>
      </c>
      <c r="V59">
        <f>SUM(V30:V58)</f>
        <v>0</v>
      </c>
      <c r="W59" t="s">
        <v>383</v>
      </c>
      <c r="AA59">
        <v>15</v>
      </c>
      <c r="AB59">
        <v>29</v>
      </c>
      <c r="AC59">
        <f>IF(AND(0&lt;AA59&lt;29, 0&lt;AB59&lt;29),1,0)</f>
        <v>0</v>
      </c>
    </row>
    <row r="60" spans="1:29" x14ac:dyDescent="0.35">
      <c r="C60" t="s">
        <v>115</v>
      </c>
      <c r="M60" s="2"/>
      <c r="P60" s="5"/>
      <c r="Q60" s="5"/>
      <c r="S60" t="s">
        <v>129</v>
      </c>
      <c r="U60" s="9">
        <f>IF(U59&gt;0,1,0)</f>
        <v>1</v>
      </c>
      <c r="V60" s="9">
        <f>IF(V59&gt;0,1,0)</f>
        <v>0</v>
      </c>
      <c r="W60">
        <f>IF(AND(0&lt;U60,0&lt;V60),1,0)</f>
        <v>0</v>
      </c>
    </row>
    <row r="61" spans="1:29" ht="15" thickBot="1" x14ac:dyDescent="0.4">
      <c r="B61" s="22" t="s">
        <v>5</v>
      </c>
      <c r="C61" t="s">
        <v>109</v>
      </c>
      <c r="F61" s="23" t="s">
        <v>133</v>
      </c>
      <c r="M61" s="4" t="s">
        <v>53</v>
      </c>
      <c r="Q61" t="s">
        <v>52</v>
      </c>
      <c r="R61" s="22" t="s">
        <v>5</v>
      </c>
      <c r="S61" t="s">
        <v>109</v>
      </c>
      <c r="W61">
        <f>IF(AND(U59=29,V59=29),-1,0)</f>
        <v>0</v>
      </c>
    </row>
    <row r="62" spans="1:29" x14ac:dyDescent="0.35">
      <c r="B62" s="4" t="s">
        <v>112</v>
      </c>
      <c r="C62" s="6">
        <f>SQRT((C40-C30)^2+(D40-D30)^2)</f>
        <v>9.9999900000000004</v>
      </c>
      <c r="F62" s="4" t="s">
        <v>134</v>
      </c>
      <c r="G62">
        <f>MAX(T44:T54)</f>
        <v>12.143445373328463</v>
      </c>
      <c r="M62" s="4"/>
      <c r="N62" s="15"/>
      <c r="O62" s="16"/>
      <c r="P62" s="17"/>
      <c r="R62" s="4" t="s">
        <v>112</v>
      </c>
      <c r="S62" s="6">
        <f>SQRT((S40-S30)^2+(T40-T30)^2)</f>
        <v>9.1601544028714983</v>
      </c>
      <c r="W62">
        <f>IF(V59=29,-1,0)</f>
        <v>0</v>
      </c>
    </row>
    <row r="63" spans="1:29" ht="15" thickBot="1" x14ac:dyDescent="0.4">
      <c r="B63" s="4" t="s">
        <v>110</v>
      </c>
      <c r="C63" s="6">
        <f>SQRT((C41-C57)^2+(D41-D57)^2)</f>
        <v>9.9997425</v>
      </c>
      <c r="F63" s="4" t="s">
        <v>135</v>
      </c>
      <c r="G63">
        <f>MIN(T44:T54)</f>
        <v>12.049583334775678</v>
      </c>
      <c r="M63" s="4"/>
      <c r="N63" s="18"/>
      <c r="O63" s="19"/>
      <c r="P63" s="20"/>
      <c r="R63" s="4" t="s">
        <v>110</v>
      </c>
      <c r="S63" s="6">
        <f>SQRT((S41-S57)^2+(T41-T57)^2)</f>
        <v>9.1589156658879816</v>
      </c>
      <c r="W63" s="1">
        <f>SUM(W60:W62)</f>
        <v>0</v>
      </c>
    </row>
    <row r="64" spans="1:29" x14ac:dyDescent="0.35">
      <c r="B64" s="4" t="s">
        <v>111</v>
      </c>
      <c r="C64" s="6">
        <f>SQRT((C42-C56)^2+(D42-D56)^2)</f>
        <v>9.9994949999999996</v>
      </c>
      <c r="F64" s="4" t="s">
        <v>136</v>
      </c>
      <c r="G64">
        <f>G62-G63</f>
        <v>9.3862038552785521E-2</v>
      </c>
      <c r="M64" s="4" t="s">
        <v>50</v>
      </c>
      <c r="Q64" t="s">
        <v>51</v>
      </c>
      <c r="R64" s="4" t="s">
        <v>111</v>
      </c>
      <c r="S64" s="6">
        <f>SQRT((S42-S56)^2+(T42-T56)^2)</f>
        <v>9.1577321043929309</v>
      </c>
    </row>
    <row r="65" spans="2:19" x14ac:dyDescent="0.35">
      <c r="B65" s="4" t="s">
        <v>113</v>
      </c>
      <c r="C65" s="6">
        <f>SQRT((C43-C55)^2+(D43-D55)^2)</f>
        <v>9.9992474999999992</v>
      </c>
      <c r="G65" t="str">
        <f>IF(G64&lt;0.03125,"Board is Flat (less than 1/32 inch of cup)",IF(((T44+T54)/2)&gt;T49,"Board is Cupped","Board is Crowned"))</f>
        <v>Board is Cupped</v>
      </c>
      <c r="M65" s="2"/>
      <c r="N65" s="2"/>
      <c r="R65" s="4" t="s">
        <v>113</v>
      </c>
      <c r="S65" s="6">
        <f>SQRT((S43-S55)^2+(T43-T55)^2)</f>
        <v>9.1565999028576179</v>
      </c>
    </row>
    <row r="66" spans="2:19" x14ac:dyDescent="0.35">
      <c r="B66" s="4" t="s">
        <v>114</v>
      </c>
      <c r="C66" s="6">
        <f>SQRT((C44-C54)^2+(D44-D54)^2)</f>
        <v>9.9989999999999988</v>
      </c>
      <c r="M66" s="2"/>
      <c r="N66" s="2"/>
      <c r="R66" s="4" t="s">
        <v>114</v>
      </c>
      <c r="S66" s="6">
        <f>SQRT((S44-S54)^2+(T44-T54)^2)</f>
        <v>9.155515559672688</v>
      </c>
    </row>
    <row r="67" spans="2:19" x14ac:dyDescent="0.35">
      <c r="B67" s="22" t="s">
        <v>6</v>
      </c>
      <c r="F67" s="23" t="s">
        <v>137</v>
      </c>
      <c r="M67" s="2"/>
      <c r="N67" s="2"/>
      <c r="R67" s="22" t="s">
        <v>6</v>
      </c>
    </row>
    <row r="68" spans="2:19" x14ac:dyDescent="0.35">
      <c r="B68" s="4" t="s">
        <v>116</v>
      </c>
      <c r="C68" s="6">
        <f>SQRT((C30-C54)^2+(D30-D54)^2)</f>
        <v>1.0000005940498236</v>
      </c>
      <c r="F68" s="4" t="s">
        <v>134</v>
      </c>
      <c r="G68">
        <f>MAX(T30:T40)</f>
        <v>11.186802268339166</v>
      </c>
      <c r="M68" s="2"/>
      <c r="N68" s="2"/>
      <c r="R68" s="4" t="s">
        <v>116</v>
      </c>
      <c r="S68" s="6">
        <f>SQRT((S30-S54)^2+(T30-T54)^2)</f>
        <v>0.95660484623117359</v>
      </c>
    </row>
    <row r="69" spans="2:19" x14ac:dyDescent="0.35">
      <c r="B69" s="4" t="s">
        <v>117</v>
      </c>
      <c r="C69" s="6">
        <f>SQRT((C31-C53)^2+(D31-D53)^2)</f>
        <v>1.0000004910403795</v>
      </c>
      <c r="F69" s="4" t="s">
        <v>135</v>
      </c>
      <c r="G69">
        <f>MIN(T30:T40)</f>
        <v>11.085616666667022</v>
      </c>
      <c r="M69" s="2"/>
      <c r="N69" s="2"/>
      <c r="R69" s="4" t="s">
        <v>117</v>
      </c>
      <c r="S69" s="6">
        <f>SQRT((S31-S53)^2+(T31-T53)^2)</f>
        <v>0.95899217216601784</v>
      </c>
    </row>
    <row r="70" spans="2:19" x14ac:dyDescent="0.35">
      <c r="B70" s="4" t="s">
        <v>118</v>
      </c>
      <c r="C70" s="6">
        <f>SQRT((C32-C52)^2+(D32-D52)^2)</f>
        <v>1.000000397831921</v>
      </c>
      <c r="F70" s="4" t="s">
        <v>136</v>
      </c>
      <c r="G70">
        <f>G68-G69</f>
        <v>0.10118560167214419</v>
      </c>
      <c r="M70" s="2"/>
      <c r="N70" s="2"/>
      <c r="R70" s="4" t="s">
        <v>118</v>
      </c>
      <c r="S70" s="6">
        <f>SQRT((S32-S52)^2+(T32-T52)^2)</f>
        <v>0.96103997582071743</v>
      </c>
    </row>
    <row r="71" spans="2:19" x14ac:dyDescent="0.35">
      <c r="B71" s="4" t="s">
        <v>119</v>
      </c>
      <c r="C71" s="6">
        <f>SQRT((C33-C51)^2+(D33-D51)^2)</f>
        <v>1.0000003144244505</v>
      </c>
      <c r="R71" s="4" t="s">
        <v>119</v>
      </c>
      <c r="S71" s="6">
        <f>SQRT((S33-S51)^2+(T33-T51)^2)</f>
        <v>0.96261999713987645</v>
      </c>
    </row>
    <row r="72" spans="2:19" x14ac:dyDescent="0.35">
      <c r="B72" s="4" t="s">
        <v>120</v>
      </c>
      <c r="C72" s="6">
        <f>SQRT((C34-C50)^2+(D34-D50)^2)</f>
        <v>1.0000002408179709</v>
      </c>
      <c r="F72" s="4" t="s">
        <v>140</v>
      </c>
      <c r="G72">
        <f>G63-G68</f>
        <v>0.86278106643651142</v>
      </c>
      <c r="R72" s="4" t="s">
        <v>120</v>
      </c>
      <c r="S72" s="6">
        <f>SQRT((S34-S50)^2+(T34-T50)^2)</f>
        <v>0.96362100292935948</v>
      </c>
    </row>
    <row r="73" spans="2:19" x14ac:dyDescent="0.35">
      <c r="B73" s="4" t="s">
        <v>121</v>
      </c>
      <c r="C73" s="6">
        <f>SQRT((C35-C49)^2+(D35-D49)^2)</f>
        <v>1.0000001770124842</v>
      </c>
      <c r="R73" s="4" t="s">
        <v>121</v>
      </c>
      <c r="S73" s="6">
        <f>SQRT((S35-S49)^2+(T35-T49)^2)</f>
        <v>0.963966821323058</v>
      </c>
    </row>
    <row r="74" spans="2:19" x14ac:dyDescent="0.35">
      <c r="B74" s="4" t="s">
        <v>122</v>
      </c>
      <c r="C74" s="6">
        <f>SQRT((C36-C48)^2+(D36-D48)^2)</f>
        <v>1.0000001230079925</v>
      </c>
      <c r="R74" s="4" t="s">
        <v>122</v>
      </c>
      <c r="S74" s="6">
        <f>SQRT((S36-S48)^2+(T36-T48)^2)</f>
        <v>0.9636302020049119</v>
      </c>
    </row>
    <row r="75" spans="2:19" x14ac:dyDescent="0.35">
      <c r="B75" s="4" t="s">
        <v>123</v>
      </c>
      <c r="C75" s="6">
        <f>SQRT((C37-C47)^2+(D37-D47)^2)</f>
        <v>1.0000000788044969</v>
      </c>
      <c r="R75" s="4" t="s">
        <v>123</v>
      </c>
      <c r="S75" s="6">
        <f>SQRT((S37-S47)^2+(T37-T47)^2)</f>
        <v>0.96263805106193345</v>
      </c>
    </row>
    <row r="76" spans="2:19" x14ac:dyDescent="0.35">
      <c r="B76" s="4" t="s">
        <v>124</v>
      </c>
      <c r="C76" s="6">
        <f>SQRT((C38-C46)^2+(D38-D46)^2)</f>
        <v>1.000000044401999</v>
      </c>
      <c r="R76" s="4" t="s">
        <v>124</v>
      </c>
      <c r="S76" s="6">
        <f>SQRT((S38-S46)^2+(T38-T46)^2)</f>
        <v>0.96106623732172103</v>
      </c>
    </row>
    <row r="77" spans="2:19" x14ac:dyDescent="0.35">
      <c r="B77" s="4" t="s">
        <v>125</v>
      </c>
      <c r="C77" s="6">
        <f>SQRT((C39-C45)^2+(D39-D45)^2)</f>
        <v>1.0000000198004999</v>
      </c>
      <c r="R77" s="4" t="s">
        <v>125</v>
      </c>
      <c r="S77" s="6">
        <f>SQRT((S39-S45)^2+(T39-T45)^2)</f>
        <v>0.95902576336884382</v>
      </c>
    </row>
    <row r="78" spans="2:19" x14ac:dyDescent="0.35">
      <c r="B78" s="4" t="s">
        <v>126</v>
      </c>
      <c r="C78" s="6">
        <f>SQRT((C40-C44)^2+(D40-D44)^2)</f>
        <v>1.000000004992724</v>
      </c>
      <c r="R78" s="4" t="s">
        <v>126</v>
      </c>
      <c r="S78" s="6">
        <f>SQRT((S40-S44)^2+(T40-T44)^2)</f>
        <v>0.9566447463312403</v>
      </c>
    </row>
    <row r="80" spans="2:19" x14ac:dyDescent="0.35">
      <c r="B80" s="4" t="s">
        <v>127</v>
      </c>
      <c r="C80" s="6">
        <f>AVERAGE(C62:C66)</f>
        <v>9.9994949999999996</v>
      </c>
      <c r="F80" s="4" t="s">
        <v>130</v>
      </c>
      <c r="G80" s="6">
        <f>-(C80-S80)</f>
        <v>-0.84171147286345693</v>
      </c>
      <c r="J80" s="4" t="s">
        <v>132</v>
      </c>
      <c r="K80" s="6">
        <f>(((C80-S80)/C80)/((C$6-C$7)))*30*100</f>
        <v>10.979399757906776</v>
      </c>
      <c r="L80" s="21"/>
      <c r="M80" s="6"/>
      <c r="R80" s="4" t="s">
        <v>127</v>
      </c>
      <c r="S80" s="6">
        <f>AVERAGE(S62:S66)</f>
        <v>9.1577835271365426</v>
      </c>
    </row>
    <row r="81" spans="2:20" x14ac:dyDescent="0.35">
      <c r="B81" s="4" t="s">
        <v>128</v>
      </c>
      <c r="C81" s="6">
        <f>AVERAGE(C68:C78)</f>
        <v>1.0000002260167946</v>
      </c>
      <c r="F81" s="4" t="s">
        <v>131</v>
      </c>
      <c r="G81" s="6">
        <f>-(C81-S81)</f>
        <v>-3.9104788225989728E-2</v>
      </c>
      <c r="J81" s="4" t="s">
        <v>132</v>
      </c>
      <c r="K81" s="6">
        <f>(((C81-S81)/C81)/((C$6-C$7)))*30*100</f>
        <v>5.1006233983895006</v>
      </c>
      <c r="R81" s="4" t="s">
        <v>128</v>
      </c>
      <c r="S81" s="6">
        <f>AVERAGE(S68:S78)</f>
        <v>0.96089543779080488</v>
      </c>
    </row>
    <row r="83" spans="2:20" ht="15.5" x14ac:dyDescent="0.35">
      <c r="J83" s="14" t="s">
        <v>349</v>
      </c>
      <c r="K83" s="6">
        <f>(((C80-S80)/C80)*100)</f>
        <v>8.4175398143951963</v>
      </c>
    </row>
    <row r="84" spans="2:20" ht="15.5" x14ac:dyDescent="0.35">
      <c r="J84" s="14" t="s">
        <v>350</v>
      </c>
      <c r="K84" s="6">
        <f>(((C81-S81)/C81)*100)</f>
        <v>3.9104779387652839</v>
      </c>
    </row>
    <row r="87" spans="2:20" x14ac:dyDescent="0.35">
      <c r="F87" t="s">
        <v>388</v>
      </c>
      <c r="S87" t="s">
        <v>393</v>
      </c>
    </row>
    <row r="88" spans="2:20" x14ac:dyDescent="0.35">
      <c r="F88" t="s">
        <v>391</v>
      </c>
      <c r="I88" t="s">
        <v>384</v>
      </c>
      <c r="L88" s="4" t="s">
        <v>389</v>
      </c>
      <c r="M88" s="78"/>
      <c r="N88" s="78"/>
      <c r="Q88" s="4" t="s">
        <v>390</v>
      </c>
      <c r="T88" s="4" t="s">
        <v>95</v>
      </c>
    </row>
    <row r="89" spans="2:20" x14ac:dyDescent="0.35">
      <c r="F89" s="78" t="s">
        <v>2</v>
      </c>
      <c r="G89" s="78" t="s">
        <v>3</v>
      </c>
      <c r="H89" s="78" t="s">
        <v>374</v>
      </c>
      <c r="I89" s="78" t="s">
        <v>2</v>
      </c>
      <c r="J89" s="8" t="s">
        <v>3</v>
      </c>
      <c r="K89" s="78" t="s">
        <v>91</v>
      </c>
      <c r="L89" s="8" t="s">
        <v>88</v>
      </c>
      <c r="M89" s="8" t="s">
        <v>378</v>
      </c>
      <c r="N89" s="78"/>
      <c r="P89" s="78" t="s">
        <v>91</v>
      </c>
      <c r="Q89" s="8" t="s">
        <v>92</v>
      </c>
      <c r="S89" s="78" t="s">
        <v>93</v>
      </c>
      <c r="T89" s="78" t="s">
        <v>94</v>
      </c>
    </row>
    <row r="90" spans="2:20" x14ac:dyDescent="0.35">
      <c r="F90">
        <f>C25</f>
        <v>1.0000000000000001E-5</v>
      </c>
      <c r="G90">
        <f>D25</f>
        <v>12</v>
      </c>
      <c r="H90">
        <f>IF(AND(0&lt;F90,0&lt;G90),1,IF(AND(0&gt;F90,0&lt;G90),2,IF(AND(0&gt;F90,0&gt;G90),3,IF(AND(0&lt;F90,0&gt;G90),4,"undefined"))))</f>
        <v>1</v>
      </c>
      <c r="I90">
        <f>F90*(1-N$2)</f>
        <v>9.6396666666666668E-6</v>
      </c>
      <c r="J90">
        <f>G90*(1-N$2)</f>
        <v>11.567599999999999</v>
      </c>
      <c r="K90">
        <f>SQRT(I90^2+J90^2)</f>
        <v>11.567600000004015</v>
      </c>
      <c r="L90" s="74">
        <f>DEGREES(ATAN(G90/F90))</f>
        <v>89.99995225351708</v>
      </c>
      <c r="M90">
        <f>IF(H90=1,L90,IF(H90=2,L90+180,IF(H90=3,L90+180,IF(H90=4,L90+360,"undefined"))))</f>
        <v>89.99995225351708</v>
      </c>
      <c r="P90" s="5">
        <f>K90</f>
        <v>11.567600000004015</v>
      </c>
      <c r="Q90" s="5">
        <f>IF(M90&gt;H$25, (M90-H$25)*(1-N$3)/(1-N$2)+H$25, H$25-(H$25-M90)*(1-N$3)/(1-N$2))</f>
        <v>89.99995225351708</v>
      </c>
      <c r="S90" s="78">
        <f>P90*COS(RADIANS(Q90))</f>
        <v>9.6396666661563888E-6</v>
      </c>
      <c r="T90" s="78">
        <f>P90*SIN(RADIANS(Q90))</f>
        <v>11.567599999999999</v>
      </c>
    </row>
    <row r="91" spans="2:20" x14ac:dyDescent="0.35">
      <c r="R91" t="s">
        <v>136</v>
      </c>
      <c r="S91">
        <f>S90-F90</f>
        <v>-3.6033333384361206E-7</v>
      </c>
      <c r="T91">
        <f>T90-G90</f>
        <v>-0.43240000000000123</v>
      </c>
    </row>
    <row r="92" spans="2:20" x14ac:dyDescent="0.35">
      <c r="F92" t="s">
        <v>392</v>
      </c>
    </row>
    <row r="93" spans="2:20" x14ac:dyDescent="0.35">
      <c r="S93" t="s">
        <v>392</v>
      </c>
    </row>
    <row r="94" spans="2:20" x14ac:dyDescent="0.35">
      <c r="R94" t="s">
        <v>44</v>
      </c>
      <c r="S94">
        <f>C30+S$91</f>
        <v>-4.9999803603333346</v>
      </c>
      <c r="T94">
        <f>D30+T$91</f>
        <v>11.067599999999999</v>
      </c>
    </row>
    <row r="95" spans="2:20" x14ac:dyDescent="0.35">
      <c r="R95" t="s">
        <v>65</v>
      </c>
      <c r="S95">
        <f t="shared" ref="S95:T95" si="20">C31+S$91</f>
        <v>-3.9999813603333347</v>
      </c>
      <c r="T95">
        <f t="shared" si="20"/>
        <v>11.067599999999999</v>
      </c>
    </row>
    <row r="96" spans="2:20" x14ac:dyDescent="0.35">
      <c r="R96" t="s">
        <v>66</v>
      </c>
      <c r="S96">
        <f t="shared" ref="S96:T96" si="21">C32+S$91</f>
        <v>-2.9999823603333349</v>
      </c>
      <c r="T96">
        <f t="shared" si="21"/>
        <v>11.067599999999999</v>
      </c>
    </row>
    <row r="97" spans="18:20" x14ac:dyDescent="0.35">
      <c r="R97" t="s">
        <v>67</v>
      </c>
      <c r="S97">
        <f t="shared" ref="S97:T97" si="22">C33+S$91</f>
        <v>-1.9999833603333348</v>
      </c>
      <c r="T97">
        <f t="shared" si="22"/>
        <v>11.067599999999999</v>
      </c>
    </row>
    <row r="98" spans="18:20" x14ac:dyDescent="0.35">
      <c r="R98" t="s">
        <v>68</v>
      </c>
      <c r="S98">
        <f t="shared" ref="S98:T98" si="23">C34+S$91</f>
        <v>-0.99998436033333471</v>
      </c>
      <c r="T98">
        <f t="shared" si="23"/>
        <v>11.067599999999999</v>
      </c>
    </row>
    <row r="99" spans="18:20" x14ac:dyDescent="0.35">
      <c r="R99" t="s">
        <v>69</v>
      </c>
      <c r="S99">
        <f t="shared" ref="S99:T99" si="24">C35+S$91</f>
        <v>1.4639666665366478E-5</v>
      </c>
      <c r="T99">
        <f t="shared" si="24"/>
        <v>11.067599999999999</v>
      </c>
    </row>
    <row r="100" spans="18:20" x14ac:dyDescent="0.35">
      <c r="R100" t="s">
        <v>70</v>
      </c>
      <c r="S100">
        <f t="shared" ref="S100:T100" si="25">C36+S$91</f>
        <v>1.0000136396666655</v>
      </c>
      <c r="T100">
        <f t="shared" si="25"/>
        <v>11.067599999999999</v>
      </c>
    </row>
    <row r="101" spans="18:20" x14ac:dyDescent="0.35">
      <c r="R101" t="s">
        <v>71</v>
      </c>
      <c r="S101">
        <f t="shared" ref="S101:T101" si="26">C37+S$91</f>
        <v>2.0000126396666653</v>
      </c>
      <c r="T101">
        <f t="shared" si="26"/>
        <v>11.067599999999999</v>
      </c>
    </row>
    <row r="102" spans="18:20" x14ac:dyDescent="0.35">
      <c r="R102" t="s">
        <v>72</v>
      </c>
      <c r="S102">
        <f t="shared" ref="S102:T102" si="27">C38+S$91</f>
        <v>3.0000116396666652</v>
      </c>
      <c r="T102">
        <f t="shared" si="27"/>
        <v>11.067599999999999</v>
      </c>
    </row>
    <row r="103" spans="18:20" x14ac:dyDescent="0.35">
      <c r="R103" t="s">
        <v>73</v>
      </c>
      <c r="S103">
        <f t="shared" ref="S103:T103" si="28">C39+S$91</f>
        <v>4.000010639666665</v>
      </c>
      <c r="T103">
        <f t="shared" si="28"/>
        <v>11.067599999999999</v>
      </c>
    </row>
    <row r="104" spans="18:20" x14ac:dyDescent="0.35">
      <c r="R104" t="s">
        <v>45</v>
      </c>
      <c r="S104">
        <f t="shared" ref="S104:T104" si="29">C40+S$91</f>
        <v>5.0000096396666649</v>
      </c>
      <c r="T104">
        <f t="shared" si="29"/>
        <v>11.067599999999999</v>
      </c>
    </row>
    <row r="105" spans="18:20" x14ac:dyDescent="0.35">
      <c r="R105" t="s">
        <v>62</v>
      </c>
      <c r="S105">
        <f t="shared" ref="S105:T105" si="30">C41+S$91</f>
        <v>5.0000346396666648</v>
      </c>
      <c r="T105">
        <f t="shared" si="30"/>
        <v>11.317599999992723</v>
      </c>
    </row>
    <row r="106" spans="18:20" x14ac:dyDescent="0.35">
      <c r="R106" t="s">
        <v>63</v>
      </c>
      <c r="S106">
        <f t="shared" ref="S106:T106" si="31">C42+S$91</f>
        <v>5.0000596396666648</v>
      </c>
      <c r="T106">
        <f t="shared" si="31"/>
        <v>11.567599999992723</v>
      </c>
    </row>
    <row r="107" spans="18:20" x14ac:dyDescent="0.35">
      <c r="R107" t="s">
        <v>64</v>
      </c>
      <c r="S107">
        <f t="shared" ref="S107:T107" si="32">C43+S$91</f>
        <v>5.0000846396666647</v>
      </c>
      <c r="T107">
        <f t="shared" si="32"/>
        <v>11.817599999992723</v>
      </c>
    </row>
    <row r="108" spans="18:20" x14ac:dyDescent="0.35">
      <c r="R108" t="s">
        <v>46</v>
      </c>
      <c r="S108">
        <f t="shared" ref="S108:T108" si="33">C44+S$91</f>
        <v>5.0001096396666647</v>
      </c>
      <c r="T108">
        <f t="shared" si="33"/>
        <v>12.067599999992723</v>
      </c>
    </row>
    <row r="109" spans="18:20" x14ac:dyDescent="0.35">
      <c r="R109" t="s">
        <v>74</v>
      </c>
      <c r="S109">
        <f t="shared" ref="S109:T109" si="34">C45+S$91</f>
        <v>4.0002096396666644</v>
      </c>
      <c r="T109">
        <f t="shared" si="34"/>
        <v>12.067599999999999</v>
      </c>
    </row>
    <row r="110" spans="18:20" x14ac:dyDescent="0.35">
      <c r="R110" t="s">
        <v>75</v>
      </c>
      <c r="S110">
        <f t="shared" ref="S110:T110" si="35">C46+S$91</f>
        <v>3.0003096396666646</v>
      </c>
      <c r="T110">
        <f t="shared" si="35"/>
        <v>12.067599999999999</v>
      </c>
    </row>
    <row r="111" spans="18:20" x14ac:dyDescent="0.35">
      <c r="R111" t="s">
        <v>76</v>
      </c>
      <c r="S111">
        <f t="shared" ref="S111:T111" si="36">C47+S$91</f>
        <v>2.0004096396666649</v>
      </c>
      <c r="T111">
        <f t="shared" si="36"/>
        <v>12.067599999999999</v>
      </c>
    </row>
    <row r="112" spans="18:20" x14ac:dyDescent="0.35">
      <c r="R112" t="s">
        <v>77</v>
      </c>
      <c r="S112">
        <f t="shared" ref="S112:T112" si="37">C48+S$91</f>
        <v>1.0005096396666651</v>
      </c>
      <c r="T112">
        <f t="shared" si="37"/>
        <v>12.067599999999999</v>
      </c>
    </row>
    <row r="113" spans="18:20" x14ac:dyDescent="0.35">
      <c r="R113" t="s">
        <v>78</v>
      </c>
      <c r="S113">
        <f t="shared" ref="S113:T113" si="38">C49+S$91</f>
        <v>6.096396666651566E-4</v>
      </c>
      <c r="T113">
        <f t="shared" si="38"/>
        <v>12.067599999999999</v>
      </c>
    </row>
    <row r="114" spans="18:20" x14ac:dyDescent="0.35">
      <c r="R114" t="s">
        <v>79</v>
      </c>
      <c r="S114">
        <f t="shared" ref="S114:T114" si="39">C50+S$91</f>
        <v>-0.99929036033333474</v>
      </c>
      <c r="T114">
        <f t="shared" si="39"/>
        <v>12.067599999999999</v>
      </c>
    </row>
    <row r="115" spans="18:20" x14ac:dyDescent="0.35">
      <c r="R115" t="s">
        <v>33</v>
      </c>
      <c r="S115">
        <f t="shared" ref="S115:T115" si="40">C51+S$91</f>
        <v>-1.9991903603333347</v>
      </c>
      <c r="T115">
        <f t="shared" si="40"/>
        <v>12.067599999999999</v>
      </c>
    </row>
    <row r="116" spans="18:20" x14ac:dyDescent="0.35">
      <c r="R116" t="s">
        <v>18</v>
      </c>
      <c r="S116">
        <f t="shared" ref="S116:T116" si="41">C52+S$91</f>
        <v>-2.9990903603333345</v>
      </c>
      <c r="T116">
        <f t="shared" si="41"/>
        <v>12.067599999999999</v>
      </c>
    </row>
    <row r="117" spans="18:20" x14ac:dyDescent="0.35">
      <c r="R117" t="s">
        <v>17</v>
      </c>
      <c r="S117">
        <f t="shared" ref="S117:T117" si="42">C53+S$91</f>
        <v>-3.9989903603333343</v>
      </c>
      <c r="T117">
        <f t="shared" si="42"/>
        <v>12.067599999999999</v>
      </c>
    </row>
    <row r="118" spans="18:20" x14ac:dyDescent="0.35">
      <c r="R118" t="s">
        <v>47</v>
      </c>
      <c r="S118">
        <f t="shared" ref="S118:T118" si="43">C54+S$91</f>
        <v>-4.9988903603333341</v>
      </c>
      <c r="T118">
        <f t="shared" si="43"/>
        <v>12.067599999999999</v>
      </c>
    </row>
    <row r="119" spans="18:20" x14ac:dyDescent="0.35">
      <c r="R119" t="s">
        <v>80</v>
      </c>
      <c r="S119">
        <f t="shared" ref="S119:T119" si="44">C55+S$91</f>
        <v>-4.9991628603333345</v>
      </c>
      <c r="T119">
        <f t="shared" si="44"/>
        <v>11.817599999999999</v>
      </c>
    </row>
    <row r="120" spans="18:20" x14ac:dyDescent="0.35">
      <c r="R120" t="s">
        <v>81</v>
      </c>
      <c r="S120">
        <f t="shared" ref="S120:S122" si="45">C56+S$91</f>
        <v>-4.9994353603333348</v>
      </c>
      <c r="T120">
        <f t="shared" ref="T120:T122" si="46">D56+T$91</f>
        <v>11.567599999999089</v>
      </c>
    </row>
    <row r="121" spans="18:20" x14ac:dyDescent="0.35">
      <c r="R121" t="s">
        <v>82</v>
      </c>
      <c r="S121">
        <f t="shared" si="45"/>
        <v>-4.9997078603333351</v>
      </c>
      <c r="T121">
        <f t="shared" si="46"/>
        <v>11.317599999999089</v>
      </c>
    </row>
    <row r="122" spans="18:20" x14ac:dyDescent="0.35">
      <c r="R122" t="s">
        <v>44</v>
      </c>
      <c r="S122">
        <f t="shared" si="45"/>
        <v>-4.9999803603333355</v>
      </c>
      <c r="T122">
        <f t="shared" si="46"/>
        <v>11.067599999999089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8"/>
  <sheetViews>
    <sheetView workbookViewId="0"/>
  </sheetViews>
  <sheetFormatPr defaultRowHeight="14.5" x14ac:dyDescent="0.35"/>
  <cols>
    <col min="2" max="2" width="18.1796875" customWidth="1"/>
  </cols>
  <sheetData>
    <row r="1" spans="2:5" x14ac:dyDescent="0.35">
      <c r="C1" t="s">
        <v>249</v>
      </c>
      <c r="D1" t="s">
        <v>250</v>
      </c>
      <c r="E1" t="s">
        <v>251</v>
      </c>
    </row>
    <row r="2" spans="2:5" x14ac:dyDescent="0.35">
      <c r="B2" t="s">
        <v>166</v>
      </c>
      <c r="C2">
        <v>3</v>
      </c>
      <c r="D2">
        <v>6.4</v>
      </c>
      <c r="E2">
        <v>10.7</v>
      </c>
    </row>
    <row r="3" spans="2:5" x14ac:dyDescent="0.35">
      <c r="B3" t="s">
        <v>167</v>
      </c>
      <c r="C3">
        <v>2.8</v>
      </c>
      <c r="D3">
        <v>5.4</v>
      </c>
      <c r="E3">
        <v>9</v>
      </c>
    </row>
    <row r="4" spans="2:5" x14ac:dyDescent="0.35">
      <c r="B4" s="26" t="s">
        <v>143</v>
      </c>
      <c r="C4">
        <v>4.4000000000000004</v>
      </c>
      <c r="D4">
        <v>7.3</v>
      </c>
      <c r="E4">
        <v>12.6</v>
      </c>
    </row>
    <row r="5" spans="2:5" x14ac:dyDescent="0.35">
      <c r="B5" t="s">
        <v>168</v>
      </c>
      <c r="C5">
        <v>3.1</v>
      </c>
      <c r="D5">
        <v>7.6</v>
      </c>
      <c r="E5">
        <v>10.4</v>
      </c>
    </row>
    <row r="6" spans="2:5" x14ac:dyDescent="0.35">
      <c r="B6" t="s">
        <v>169</v>
      </c>
      <c r="C6">
        <v>4.5999999999999996</v>
      </c>
      <c r="D6">
        <v>9.8000000000000007</v>
      </c>
      <c r="E6">
        <v>12.5</v>
      </c>
    </row>
    <row r="7" spans="2:5" x14ac:dyDescent="0.35">
      <c r="B7" t="s">
        <v>170</v>
      </c>
      <c r="C7">
        <v>5.2</v>
      </c>
      <c r="D7">
        <v>8.8000000000000007</v>
      </c>
      <c r="E7">
        <v>14</v>
      </c>
    </row>
    <row r="8" spans="2:5" x14ac:dyDescent="0.35">
      <c r="B8" t="s">
        <v>171</v>
      </c>
      <c r="C8">
        <v>5.2</v>
      </c>
      <c r="D8">
        <v>10.9</v>
      </c>
      <c r="E8">
        <v>16.100000000000001</v>
      </c>
    </row>
    <row r="9" spans="2:5" x14ac:dyDescent="0.35">
      <c r="B9" s="26" t="s">
        <v>252</v>
      </c>
      <c r="C9">
        <v>5</v>
      </c>
      <c r="D9">
        <v>7.8</v>
      </c>
      <c r="E9">
        <v>15.2</v>
      </c>
    </row>
    <row r="10" spans="2:5" x14ac:dyDescent="0.35">
      <c r="B10" s="26" t="s">
        <v>253</v>
      </c>
      <c r="C10">
        <v>3.9</v>
      </c>
      <c r="D10">
        <v>6.5</v>
      </c>
      <c r="E10">
        <v>11.7</v>
      </c>
    </row>
    <row r="11" spans="2:5" x14ac:dyDescent="0.35">
      <c r="B11" s="26" t="s">
        <v>254</v>
      </c>
      <c r="C11">
        <v>4.5999999999999996</v>
      </c>
      <c r="D11">
        <v>7.1</v>
      </c>
      <c r="E11">
        <v>12.5</v>
      </c>
    </row>
    <row r="12" spans="2:5" x14ac:dyDescent="0.35">
      <c r="B12" s="26" t="s">
        <v>255</v>
      </c>
      <c r="C12">
        <v>4.0999999999999996</v>
      </c>
      <c r="D12">
        <v>8.1</v>
      </c>
      <c r="E12">
        <v>13.2</v>
      </c>
    </row>
    <row r="13" spans="2:5" x14ac:dyDescent="0.35">
      <c r="B13" s="26" t="s">
        <v>256</v>
      </c>
      <c r="C13">
        <v>3.7</v>
      </c>
      <c r="D13">
        <v>6.3</v>
      </c>
      <c r="E13">
        <v>12</v>
      </c>
    </row>
    <row r="14" spans="2:5" x14ac:dyDescent="0.35">
      <c r="B14" s="26" t="s">
        <v>257</v>
      </c>
      <c r="C14">
        <v>4.9000000000000004</v>
      </c>
      <c r="D14">
        <v>7.8</v>
      </c>
      <c r="E14">
        <v>13.3</v>
      </c>
    </row>
    <row r="15" spans="2:5" x14ac:dyDescent="0.35">
      <c r="B15" s="26" t="s">
        <v>258</v>
      </c>
      <c r="C15">
        <v>3.3</v>
      </c>
      <c r="D15">
        <v>7.9</v>
      </c>
      <c r="E15">
        <v>11.8</v>
      </c>
    </row>
    <row r="16" spans="2:5" x14ac:dyDescent="0.35">
      <c r="B16" s="26" t="s">
        <v>259</v>
      </c>
      <c r="C16">
        <v>3.5</v>
      </c>
      <c r="D16">
        <v>6.7</v>
      </c>
      <c r="E16">
        <v>11.5</v>
      </c>
    </row>
    <row r="17" spans="2:5" x14ac:dyDescent="0.35">
      <c r="B17" t="s">
        <v>172</v>
      </c>
      <c r="C17">
        <v>4.5999999999999996</v>
      </c>
      <c r="D17">
        <v>6.7</v>
      </c>
      <c r="E17">
        <v>12</v>
      </c>
    </row>
    <row r="18" spans="2:5" x14ac:dyDescent="0.35">
      <c r="B18" t="s">
        <v>173</v>
      </c>
      <c r="C18">
        <v>8.4</v>
      </c>
      <c r="D18">
        <v>11</v>
      </c>
      <c r="E18">
        <v>17</v>
      </c>
    </row>
    <row r="19" spans="2:5" x14ac:dyDescent="0.35">
      <c r="B19" t="s">
        <v>174</v>
      </c>
      <c r="C19">
        <v>6.3</v>
      </c>
      <c r="D19">
        <v>9.4</v>
      </c>
      <c r="E19">
        <v>16.899999999999999</v>
      </c>
    </row>
    <row r="20" spans="2:5" x14ac:dyDescent="0.35">
      <c r="B20" t="s">
        <v>175</v>
      </c>
      <c r="C20">
        <v>3</v>
      </c>
      <c r="D20">
        <v>7.6</v>
      </c>
      <c r="E20">
        <v>10.8</v>
      </c>
    </row>
    <row r="21" spans="2:5" x14ac:dyDescent="0.35">
      <c r="B21" t="s">
        <v>176</v>
      </c>
      <c r="C21">
        <v>4.5999999999999996</v>
      </c>
      <c r="D21">
        <v>8.8000000000000007</v>
      </c>
      <c r="E21">
        <v>13.7</v>
      </c>
    </row>
    <row r="22" spans="2:5" x14ac:dyDescent="0.35">
      <c r="B22" s="26" t="s">
        <v>144</v>
      </c>
      <c r="C22">
        <v>6.6</v>
      </c>
      <c r="D22">
        <v>9.3000000000000007</v>
      </c>
      <c r="E22">
        <v>15.8</v>
      </c>
    </row>
    <row r="23" spans="2:5" x14ac:dyDescent="0.35">
      <c r="B23" s="26" t="s">
        <v>145</v>
      </c>
      <c r="C23">
        <v>5.5</v>
      </c>
      <c r="D23">
        <v>11.9</v>
      </c>
      <c r="E23">
        <v>17.2</v>
      </c>
    </row>
    <row r="24" spans="2:5" x14ac:dyDescent="0.35">
      <c r="B24" t="s">
        <v>177</v>
      </c>
      <c r="C24">
        <v>5.2</v>
      </c>
      <c r="D24">
        <v>8.6</v>
      </c>
      <c r="E24">
        <v>13.8</v>
      </c>
    </row>
    <row r="25" spans="2:5" x14ac:dyDescent="0.35">
      <c r="B25" s="26" t="s">
        <v>260</v>
      </c>
      <c r="C25">
        <v>6.5</v>
      </c>
      <c r="D25">
        <v>9.9</v>
      </c>
      <c r="E25">
        <v>16.7</v>
      </c>
    </row>
    <row r="26" spans="2:5" x14ac:dyDescent="0.35">
      <c r="B26" s="26" t="s">
        <v>261</v>
      </c>
      <c r="C26">
        <v>5.2</v>
      </c>
      <c r="D26" t="s">
        <v>248</v>
      </c>
      <c r="E26">
        <v>14.7</v>
      </c>
    </row>
    <row r="27" spans="2:5" x14ac:dyDescent="0.35">
      <c r="B27" s="26" t="s">
        <v>262</v>
      </c>
      <c r="C27">
        <v>6.3</v>
      </c>
      <c r="D27">
        <v>8.6</v>
      </c>
      <c r="E27">
        <v>16.2</v>
      </c>
    </row>
    <row r="28" spans="2:5" x14ac:dyDescent="0.35">
      <c r="B28" s="26" t="s">
        <v>263</v>
      </c>
      <c r="C28">
        <v>4.7</v>
      </c>
      <c r="D28">
        <v>9.1999999999999993</v>
      </c>
      <c r="E28">
        <v>13.5</v>
      </c>
    </row>
    <row r="29" spans="2:5" x14ac:dyDescent="0.35">
      <c r="B29" s="26" t="s">
        <v>264</v>
      </c>
      <c r="C29">
        <v>6.5</v>
      </c>
      <c r="D29">
        <v>9</v>
      </c>
      <c r="E29">
        <v>15.6</v>
      </c>
    </row>
    <row r="30" spans="2:5" x14ac:dyDescent="0.35">
      <c r="B30" s="26" t="s">
        <v>265</v>
      </c>
      <c r="C30">
        <v>7.3</v>
      </c>
      <c r="D30">
        <v>9.5</v>
      </c>
      <c r="E30">
        <v>16.8</v>
      </c>
    </row>
    <row r="31" spans="2:5" x14ac:dyDescent="0.35">
      <c r="B31" t="s">
        <v>178</v>
      </c>
      <c r="C31">
        <v>5.8</v>
      </c>
      <c r="D31">
        <v>8.4</v>
      </c>
      <c r="E31">
        <v>14.2</v>
      </c>
    </row>
    <row r="32" spans="2:5" x14ac:dyDescent="0.35">
      <c r="B32" s="26" t="s">
        <v>146</v>
      </c>
      <c r="C32">
        <v>3.6</v>
      </c>
      <c r="D32">
        <v>8.1</v>
      </c>
      <c r="E32">
        <v>12.5</v>
      </c>
    </row>
    <row r="33" spans="2:5" x14ac:dyDescent="0.35">
      <c r="B33" t="s">
        <v>179</v>
      </c>
      <c r="C33">
        <v>6.3</v>
      </c>
      <c r="D33">
        <v>9.4</v>
      </c>
      <c r="E33">
        <v>16.899999999999999</v>
      </c>
    </row>
    <row r="34" spans="2:5" x14ac:dyDescent="0.35">
      <c r="B34" s="26" t="s">
        <v>147</v>
      </c>
      <c r="C34">
        <v>3.4</v>
      </c>
      <c r="D34">
        <v>6.4</v>
      </c>
      <c r="E34">
        <v>10.6</v>
      </c>
    </row>
    <row r="35" spans="2:5" x14ac:dyDescent="0.35">
      <c r="B35" t="s">
        <v>180</v>
      </c>
      <c r="C35">
        <v>6.3</v>
      </c>
      <c r="D35">
        <v>7.8</v>
      </c>
      <c r="E35">
        <v>12.9</v>
      </c>
    </row>
    <row r="36" spans="2:5" x14ac:dyDescent="0.35">
      <c r="B36" t="s">
        <v>181</v>
      </c>
      <c r="C36">
        <v>2.4</v>
      </c>
      <c r="D36">
        <v>5.3</v>
      </c>
      <c r="E36">
        <v>8.9</v>
      </c>
    </row>
    <row r="37" spans="2:5" x14ac:dyDescent="0.35">
      <c r="B37" s="26" t="s">
        <v>305</v>
      </c>
      <c r="C37">
        <v>2.9</v>
      </c>
      <c r="D37">
        <v>5.4</v>
      </c>
      <c r="E37">
        <v>8.8000000000000007</v>
      </c>
    </row>
    <row r="38" spans="2:5" x14ac:dyDescent="0.35">
      <c r="B38" s="26" t="s">
        <v>307</v>
      </c>
      <c r="C38">
        <v>3.3</v>
      </c>
      <c r="D38">
        <v>5.2</v>
      </c>
      <c r="E38">
        <v>7.7</v>
      </c>
    </row>
    <row r="39" spans="2:5" x14ac:dyDescent="0.35">
      <c r="B39" s="26" t="s">
        <v>308</v>
      </c>
      <c r="C39">
        <v>2.2000000000000002</v>
      </c>
      <c r="D39">
        <v>4.9000000000000004</v>
      </c>
      <c r="E39">
        <v>7.2</v>
      </c>
    </row>
    <row r="40" spans="2:5" x14ac:dyDescent="0.35">
      <c r="B40" s="26" t="s">
        <v>309</v>
      </c>
      <c r="C40">
        <v>4.5999999999999996</v>
      </c>
      <c r="D40">
        <v>6.9</v>
      </c>
      <c r="E40">
        <v>10.1</v>
      </c>
    </row>
    <row r="41" spans="2:5" x14ac:dyDescent="0.35">
      <c r="B41" s="26" t="s">
        <v>306</v>
      </c>
      <c r="C41">
        <v>3.1</v>
      </c>
      <c r="D41">
        <v>4.7</v>
      </c>
      <c r="E41">
        <v>7.8</v>
      </c>
    </row>
    <row r="42" spans="2:5" x14ac:dyDescent="0.35">
      <c r="B42" s="26" t="s">
        <v>304</v>
      </c>
      <c r="C42">
        <v>2.8</v>
      </c>
      <c r="D42">
        <v>6</v>
      </c>
      <c r="E42">
        <v>9.1999999999999993</v>
      </c>
    </row>
    <row r="43" spans="2:5" x14ac:dyDescent="0.35">
      <c r="B43" s="26" t="s">
        <v>310</v>
      </c>
      <c r="C43">
        <v>2.4</v>
      </c>
      <c r="D43">
        <v>5</v>
      </c>
      <c r="E43">
        <v>6.8</v>
      </c>
    </row>
    <row r="44" spans="2:5" x14ac:dyDescent="0.35">
      <c r="B44" t="s">
        <v>182</v>
      </c>
      <c r="C44">
        <v>2.1</v>
      </c>
      <c r="D44">
        <v>4.0999999999999996</v>
      </c>
      <c r="E44">
        <v>10.4</v>
      </c>
    </row>
    <row r="45" spans="2:5" x14ac:dyDescent="0.35">
      <c r="B45" s="26" t="s">
        <v>148</v>
      </c>
      <c r="C45">
        <v>3.7</v>
      </c>
      <c r="D45">
        <v>7.1</v>
      </c>
      <c r="E45">
        <v>11.5</v>
      </c>
    </row>
    <row r="46" spans="2:5" x14ac:dyDescent="0.35">
      <c r="B46" s="26" t="s">
        <v>149</v>
      </c>
      <c r="C46">
        <v>3.4</v>
      </c>
      <c r="D46">
        <v>6.7</v>
      </c>
      <c r="E46">
        <v>11.6</v>
      </c>
    </row>
    <row r="47" spans="2:5" x14ac:dyDescent="0.35">
      <c r="B47" t="s">
        <v>183</v>
      </c>
      <c r="C47">
        <v>2.7</v>
      </c>
      <c r="D47">
        <v>4.3</v>
      </c>
      <c r="E47">
        <v>7</v>
      </c>
    </row>
    <row r="48" spans="2:5" x14ac:dyDescent="0.35">
      <c r="B48" s="26" t="s">
        <v>266</v>
      </c>
      <c r="C48">
        <v>3</v>
      </c>
      <c r="D48">
        <v>7.1</v>
      </c>
      <c r="E48">
        <v>10.5</v>
      </c>
    </row>
    <row r="49" spans="2:5" x14ac:dyDescent="0.35">
      <c r="B49" s="26" t="s">
        <v>267</v>
      </c>
      <c r="C49">
        <v>3.6</v>
      </c>
      <c r="D49">
        <v>8.6</v>
      </c>
      <c r="E49">
        <v>12.4</v>
      </c>
    </row>
    <row r="50" spans="2:5" x14ac:dyDescent="0.35">
      <c r="B50" s="26" t="s">
        <v>268</v>
      </c>
      <c r="C50">
        <v>3.9</v>
      </c>
      <c r="D50">
        <v>9.1999999999999993</v>
      </c>
      <c r="E50">
        <v>13.9</v>
      </c>
    </row>
    <row r="51" spans="2:5" x14ac:dyDescent="0.35">
      <c r="B51" t="s">
        <v>184</v>
      </c>
      <c r="C51">
        <v>4.5</v>
      </c>
      <c r="D51">
        <v>8.5</v>
      </c>
      <c r="E51">
        <v>12.7</v>
      </c>
    </row>
    <row r="52" spans="2:5" x14ac:dyDescent="0.35">
      <c r="B52" t="s">
        <v>185</v>
      </c>
      <c r="C52">
        <v>4.2</v>
      </c>
      <c r="D52">
        <v>9.4</v>
      </c>
      <c r="E52">
        <v>12</v>
      </c>
    </row>
    <row r="53" spans="2:5" x14ac:dyDescent="0.35">
      <c r="B53" t="s">
        <v>186</v>
      </c>
      <c r="C53">
        <v>4.8</v>
      </c>
      <c r="D53">
        <v>8.6</v>
      </c>
      <c r="E53">
        <v>13.2</v>
      </c>
    </row>
    <row r="54" spans="2:5" x14ac:dyDescent="0.35">
      <c r="B54" t="s">
        <v>187</v>
      </c>
      <c r="C54">
        <v>3.7</v>
      </c>
      <c r="D54">
        <v>7.6</v>
      </c>
      <c r="E54">
        <v>10.4</v>
      </c>
    </row>
    <row r="55" spans="2:5" x14ac:dyDescent="0.35">
      <c r="B55" s="26" t="s">
        <v>311</v>
      </c>
      <c r="C55">
        <v>4.8</v>
      </c>
      <c r="D55">
        <v>7.6</v>
      </c>
      <c r="E55">
        <v>12.4</v>
      </c>
    </row>
    <row r="56" spans="2:5" x14ac:dyDescent="0.35">
      <c r="B56" s="26" t="s">
        <v>312</v>
      </c>
      <c r="C56">
        <v>3.8</v>
      </c>
      <c r="D56">
        <v>6.9</v>
      </c>
      <c r="E56">
        <v>10.7</v>
      </c>
    </row>
    <row r="57" spans="2:5" x14ac:dyDescent="0.35">
      <c r="B57" s="26" t="s">
        <v>343</v>
      </c>
      <c r="C57">
        <v>4.8</v>
      </c>
      <c r="D57">
        <v>7.5</v>
      </c>
      <c r="E57">
        <v>11.8</v>
      </c>
    </row>
    <row r="58" spans="2:5" x14ac:dyDescent="0.35">
      <c r="B58" t="s">
        <v>189</v>
      </c>
      <c r="C58">
        <v>9.1999999999999993</v>
      </c>
      <c r="D58">
        <v>10.8</v>
      </c>
      <c r="E58">
        <v>20</v>
      </c>
    </row>
    <row r="59" spans="2:5" x14ac:dyDescent="0.35">
      <c r="B59" t="s">
        <v>188</v>
      </c>
      <c r="C59">
        <v>5.4</v>
      </c>
      <c r="D59">
        <v>8.8000000000000007</v>
      </c>
      <c r="E59">
        <v>14.2</v>
      </c>
    </row>
    <row r="60" spans="2:5" x14ac:dyDescent="0.35">
      <c r="B60" t="s">
        <v>190</v>
      </c>
      <c r="C60">
        <v>5.6</v>
      </c>
      <c r="D60">
        <v>10.199999999999999</v>
      </c>
      <c r="E60">
        <v>15.8</v>
      </c>
    </row>
    <row r="61" spans="2:5" x14ac:dyDescent="0.35">
      <c r="B61" s="26" t="s">
        <v>269</v>
      </c>
      <c r="C61">
        <v>4.2</v>
      </c>
      <c r="D61">
        <v>9.5</v>
      </c>
      <c r="E61">
        <v>14.6</v>
      </c>
    </row>
    <row r="62" spans="2:5" x14ac:dyDescent="0.35">
      <c r="B62" s="26" t="s">
        <v>270</v>
      </c>
      <c r="C62">
        <v>4.7</v>
      </c>
      <c r="D62">
        <v>10.199999999999999</v>
      </c>
      <c r="E62">
        <v>15.4</v>
      </c>
    </row>
    <row r="63" spans="2:5" x14ac:dyDescent="0.35">
      <c r="B63" s="26" t="s">
        <v>271</v>
      </c>
      <c r="C63">
        <v>4.8</v>
      </c>
      <c r="D63">
        <v>8.1</v>
      </c>
      <c r="E63">
        <v>14.9</v>
      </c>
    </row>
    <row r="64" spans="2:5" x14ac:dyDescent="0.35">
      <c r="B64" s="26" t="s">
        <v>272</v>
      </c>
      <c r="C64">
        <v>4.9000000000000004</v>
      </c>
      <c r="D64">
        <v>8.9</v>
      </c>
      <c r="E64">
        <v>13.8</v>
      </c>
    </row>
    <row r="65" spans="2:5" x14ac:dyDescent="0.35">
      <c r="B65" s="26" t="s">
        <v>273</v>
      </c>
      <c r="C65">
        <v>5.3</v>
      </c>
      <c r="D65">
        <v>11.6</v>
      </c>
      <c r="E65">
        <v>17.7</v>
      </c>
    </row>
    <row r="66" spans="2:5" x14ac:dyDescent="0.35">
      <c r="B66" s="26" t="s">
        <v>313</v>
      </c>
      <c r="C66">
        <v>2.9</v>
      </c>
      <c r="D66">
        <v>6.9</v>
      </c>
      <c r="E66">
        <v>11.2</v>
      </c>
    </row>
    <row r="67" spans="2:5" x14ac:dyDescent="0.35">
      <c r="B67" s="26" t="s">
        <v>314</v>
      </c>
      <c r="C67">
        <v>4.5</v>
      </c>
      <c r="D67">
        <v>7.9</v>
      </c>
      <c r="E67">
        <v>11.4</v>
      </c>
    </row>
    <row r="68" spans="2:5" x14ac:dyDescent="0.35">
      <c r="B68" s="26" t="s">
        <v>315</v>
      </c>
      <c r="C68">
        <v>3.4</v>
      </c>
      <c r="D68">
        <v>7.5</v>
      </c>
      <c r="E68">
        <v>11</v>
      </c>
    </row>
    <row r="69" spans="2:5" x14ac:dyDescent="0.35">
      <c r="B69" s="26" t="s">
        <v>316</v>
      </c>
      <c r="C69">
        <v>4.3</v>
      </c>
      <c r="D69">
        <v>8.3000000000000007</v>
      </c>
      <c r="E69">
        <v>12.4</v>
      </c>
    </row>
    <row r="70" spans="2:5" x14ac:dyDescent="0.35">
      <c r="B70" s="26" t="s">
        <v>317</v>
      </c>
      <c r="C70">
        <v>4.4000000000000004</v>
      </c>
      <c r="D70">
        <v>9.1999999999999993</v>
      </c>
      <c r="E70">
        <v>13</v>
      </c>
    </row>
    <row r="71" spans="2:5" x14ac:dyDescent="0.35">
      <c r="B71" s="26" t="s">
        <v>318</v>
      </c>
      <c r="C71">
        <v>2.6</v>
      </c>
      <c r="D71">
        <v>7.4</v>
      </c>
      <c r="E71">
        <v>9.4</v>
      </c>
    </row>
    <row r="72" spans="2:5" x14ac:dyDescent="0.35">
      <c r="B72" s="26" t="s">
        <v>319</v>
      </c>
      <c r="C72">
        <v>3.3</v>
      </c>
      <c r="D72">
        <v>7</v>
      </c>
      <c r="E72">
        <v>9.8000000000000007</v>
      </c>
    </row>
    <row r="73" spans="2:5" x14ac:dyDescent="0.35">
      <c r="B73" t="s">
        <v>191</v>
      </c>
      <c r="C73">
        <v>2.4</v>
      </c>
      <c r="D73">
        <v>4.9000000000000004</v>
      </c>
      <c r="E73">
        <v>8.8000000000000007</v>
      </c>
    </row>
    <row r="74" spans="2:5" x14ac:dyDescent="0.35">
      <c r="B74" t="s">
        <v>192</v>
      </c>
      <c r="C74">
        <v>4</v>
      </c>
      <c r="D74">
        <v>7.6</v>
      </c>
      <c r="E74">
        <v>10</v>
      </c>
    </row>
    <row r="75" spans="2:5" x14ac:dyDescent="0.35">
      <c r="B75" t="s">
        <v>193</v>
      </c>
      <c r="C75">
        <v>8.8000000000000007</v>
      </c>
      <c r="D75">
        <v>9.6</v>
      </c>
      <c r="E75">
        <v>17.100000000000001</v>
      </c>
    </row>
    <row r="76" spans="2:5" x14ac:dyDescent="0.35">
      <c r="B76" s="26" t="s">
        <v>150</v>
      </c>
      <c r="C76">
        <v>4.8</v>
      </c>
      <c r="D76">
        <v>8.9</v>
      </c>
      <c r="E76">
        <v>13.8</v>
      </c>
    </row>
    <row r="77" spans="2:5" x14ac:dyDescent="0.35">
      <c r="B77" s="26" t="s">
        <v>320</v>
      </c>
      <c r="C77">
        <v>3</v>
      </c>
      <c r="D77">
        <v>6.8</v>
      </c>
      <c r="E77">
        <v>9.6999999999999993</v>
      </c>
    </row>
    <row r="78" spans="2:5" x14ac:dyDescent="0.35">
      <c r="B78" s="26" t="s">
        <v>321</v>
      </c>
      <c r="C78">
        <v>4.4000000000000004</v>
      </c>
      <c r="D78">
        <v>7.1</v>
      </c>
      <c r="E78">
        <v>11.1</v>
      </c>
    </row>
    <row r="79" spans="2:5" x14ac:dyDescent="0.35">
      <c r="B79" s="26" t="s">
        <v>322</v>
      </c>
      <c r="C79">
        <v>4.2</v>
      </c>
      <c r="D79">
        <v>7.8</v>
      </c>
      <c r="E79">
        <v>12.4</v>
      </c>
    </row>
    <row r="80" spans="2:5" x14ac:dyDescent="0.35">
      <c r="B80" s="26" t="s">
        <v>274</v>
      </c>
      <c r="C80">
        <v>7.7</v>
      </c>
      <c r="D80">
        <v>11</v>
      </c>
      <c r="E80">
        <v>17.8</v>
      </c>
    </row>
    <row r="81" spans="2:5" x14ac:dyDescent="0.35">
      <c r="B81" s="26" t="s">
        <v>151</v>
      </c>
      <c r="C81">
        <v>4.9000000000000004</v>
      </c>
      <c r="D81">
        <v>8.9</v>
      </c>
      <c r="E81">
        <v>13.6</v>
      </c>
    </row>
    <row r="82" spans="2:5" x14ac:dyDescent="0.35">
      <c r="B82" s="26" t="s">
        <v>275</v>
      </c>
      <c r="C82">
        <v>7.2</v>
      </c>
      <c r="D82">
        <v>11.5</v>
      </c>
      <c r="E82">
        <v>17.899999999999999</v>
      </c>
    </row>
    <row r="83" spans="2:5" x14ac:dyDescent="0.35">
      <c r="B83" s="26" t="s">
        <v>276</v>
      </c>
      <c r="C83">
        <v>7</v>
      </c>
      <c r="D83">
        <v>10.5</v>
      </c>
      <c r="E83">
        <v>16.7</v>
      </c>
    </row>
    <row r="84" spans="2:5" x14ac:dyDescent="0.35">
      <c r="B84" s="26" t="s">
        <v>277</v>
      </c>
      <c r="C84">
        <v>7.6</v>
      </c>
      <c r="D84">
        <v>12.6</v>
      </c>
      <c r="E84">
        <v>19.2</v>
      </c>
    </row>
    <row r="85" spans="2:5" x14ac:dyDescent="0.35">
      <c r="B85" s="26" t="s">
        <v>152</v>
      </c>
      <c r="C85">
        <v>4.8</v>
      </c>
      <c r="D85">
        <v>9.9</v>
      </c>
      <c r="E85">
        <v>16.899999999999999</v>
      </c>
    </row>
    <row r="86" spans="2:5" x14ac:dyDescent="0.35">
      <c r="B86" s="26" t="s">
        <v>153</v>
      </c>
      <c r="C86">
        <v>4.2</v>
      </c>
      <c r="D86">
        <v>6.6</v>
      </c>
      <c r="E86">
        <v>10.8</v>
      </c>
    </row>
    <row r="87" spans="2:5" x14ac:dyDescent="0.35">
      <c r="B87" t="s">
        <v>194</v>
      </c>
      <c r="C87">
        <v>2.7</v>
      </c>
      <c r="D87">
        <v>4.5</v>
      </c>
      <c r="E87">
        <v>7.3</v>
      </c>
    </row>
    <row r="88" spans="2:5" x14ac:dyDescent="0.35">
      <c r="B88" t="s">
        <v>195</v>
      </c>
      <c r="C88">
        <v>4.5999999999999996</v>
      </c>
      <c r="D88">
        <v>8.4</v>
      </c>
      <c r="E88">
        <v>12.8</v>
      </c>
    </row>
    <row r="89" spans="2:5" x14ac:dyDescent="0.35">
      <c r="B89" t="s">
        <v>196</v>
      </c>
      <c r="C89">
        <v>2.7</v>
      </c>
      <c r="D89">
        <v>6</v>
      </c>
      <c r="E89">
        <v>9</v>
      </c>
    </row>
    <row r="90" spans="2:5" x14ac:dyDescent="0.35">
      <c r="B90" t="s">
        <v>197</v>
      </c>
      <c r="C90">
        <v>6.6</v>
      </c>
      <c r="D90">
        <v>8</v>
      </c>
      <c r="E90">
        <v>13.2</v>
      </c>
    </row>
    <row r="91" spans="2:5" x14ac:dyDescent="0.35">
      <c r="B91" t="s">
        <v>198</v>
      </c>
      <c r="C91">
        <v>2.8</v>
      </c>
      <c r="D91">
        <v>3.8</v>
      </c>
      <c r="E91">
        <v>8.8000000000000007</v>
      </c>
    </row>
    <row r="92" spans="2:5" x14ac:dyDescent="0.35">
      <c r="B92" t="s">
        <v>199</v>
      </c>
      <c r="C92">
        <v>7.7</v>
      </c>
      <c r="D92">
        <v>11</v>
      </c>
      <c r="E92">
        <v>18.7</v>
      </c>
    </row>
    <row r="93" spans="2:5" x14ac:dyDescent="0.35">
      <c r="B93" t="s">
        <v>200</v>
      </c>
      <c r="C93">
        <v>2.2999999999999998</v>
      </c>
      <c r="D93">
        <v>5.5</v>
      </c>
      <c r="E93">
        <v>7.8</v>
      </c>
    </row>
    <row r="94" spans="2:5" x14ac:dyDescent="0.35">
      <c r="B94" t="s">
        <v>201</v>
      </c>
      <c r="C94">
        <v>5.4</v>
      </c>
      <c r="D94">
        <v>7.9</v>
      </c>
      <c r="E94">
        <v>12.5</v>
      </c>
    </row>
    <row r="95" spans="2:5" x14ac:dyDescent="0.35">
      <c r="B95" t="s">
        <v>202</v>
      </c>
      <c r="C95">
        <v>4.5999999999999996</v>
      </c>
      <c r="D95">
        <v>10.199999999999999</v>
      </c>
      <c r="E95">
        <v>14.8</v>
      </c>
    </row>
    <row r="96" spans="2:5" x14ac:dyDescent="0.35">
      <c r="B96" t="s">
        <v>203</v>
      </c>
      <c r="C96">
        <v>7.8</v>
      </c>
      <c r="D96">
        <v>12.4</v>
      </c>
      <c r="E96">
        <v>20.2</v>
      </c>
    </row>
    <row r="97" spans="2:5" x14ac:dyDescent="0.35">
      <c r="B97" t="s">
        <v>204</v>
      </c>
      <c r="C97">
        <v>6</v>
      </c>
      <c r="D97">
        <v>7.4</v>
      </c>
      <c r="E97">
        <v>14.5</v>
      </c>
    </row>
    <row r="98" spans="2:5" x14ac:dyDescent="0.35">
      <c r="B98" t="s">
        <v>205</v>
      </c>
      <c r="C98">
        <v>5.2</v>
      </c>
      <c r="D98">
        <v>10.9</v>
      </c>
      <c r="E98">
        <v>16.100000000000001</v>
      </c>
    </row>
    <row r="99" spans="2:5" x14ac:dyDescent="0.35">
      <c r="B99" t="s">
        <v>164</v>
      </c>
      <c r="C99">
        <v>4.5</v>
      </c>
      <c r="D99">
        <v>9.1</v>
      </c>
      <c r="E99">
        <v>14</v>
      </c>
    </row>
    <row r="100" spans="2:5" x14ac:dyDescent="0.35">
      <c r="B100" t="s">
        <v>207</v>
      </c>
      <c r="C100">
        <v>3.8</v>
      </c>
      <c r="D100">
        <v>7.9</v>
      </c>
      <c r="E100">
        <v>13.1</v>
      </c>
    </row>
    <row r="101" spans="2:5" x14ac:dyDescent="0.35">
      <c r="B101" t="s">
        <v>206</v>
      </c>
      <c r="C101">
        <v>4.5999999999999996</v>
      </c>
      <c r="D101">
        <v>8.5</v>
      </c>
      <c r="E101">
        <v>14.3</v>
      </c>
    </row>
    <row r="102" spans="2:5" x14ac:dyDescent="0.35">
      <c r="B102" t="s">
        <v>208</v>
      </c>
      <c r="C102">
        <v>4</v>
      </c>
      <c r="D102">
        <v>7.7</v>
      </c>
      <c r="E102">
        <v>11.7</v>
      </c>
    </row>
    <row r="103" spans="2:5" x14ac:dyDescent="0.35">
      <c r="B103" t="s">
        <v>209</v>
      </c>
      <c r="C103">
        <v>4.5</v>
      </c>
      <c r="D103">
        <v>6.2</v>
      </c>
      <c r="E103">
        <v>10.8</v>
      </c>
    </row>
    <row r="104" spans="2:5" x14ac:dyDescent="0.35">
      <c r="B104" s="26" t="s">
        <v>154</v>
      </c>
      <c r="C104">
        <v>4.5999999999999996</v>
      </c>
      <c r="D104">
        <v>7.2</v>
      </c>
      <c r="E104">
        <v>10.199999999999999</v>
      </c>
    </row>
    <row r="105" spans="2:5" x14ac:dyDescent="0.35">
      <c r="B105" t="s">
        <v>210</v>
      </c>
      <c r="C105">
        <v>2.7</v>
      </c>
      <c r="D105">
        <v>3.5</v>
      </c>
      <c r="E105">
        <v>6.5</v>
      </c>
    </row>
    <row r="106" spans="2:5" x14ac:dyDescent="0.35">
      <c r="B106" s="26" t="s">
        <v>155</v>
      </c>
      <c r="C106">
        <v>5.6</v>
      </c>
      <c r="D106">
        <v>12.4</v>
      </c>
      <c r="E106">
        <v>18.100000000000001</v>
      </c>
    </row>
    <row r="107" spans="2:5" x14ac:dyDescent="0.35">
      <c r="B107" s="26" t="s">
        <v>278</v>
      </c>
      <c r="C107">
        <v>5.2</v>
      </c>
      <c r="D107">
        <v>8.8000000000000007</v>
      </c>
      <c r="E107">
        <v>13.6</v>
      </c>
    </row>
    <row r="108" spans="2:5" x14ac:dyDescent="0.35">
      <c r="B108" s="26" t="s">
        <v>279</v>
      </c>
      <c r="C108">
        <v>5.4</v>
      </c>
      <c r="D108">
        <v>6.6</v>
      </c>
      <c r="E108">
        <v>12.3</v>
      </c>
    </row>
    <row r="109" spans="2:5" x14ac:dyDescent="0.35">
      <c r="B109" s="26" t="s">
        <v>280</v>
      </c>
      <c r="C109">
        <v>4.7</v>
      </c>
      <c r="D109">
        <v>8.3000000000000007</v>
      </c>
      <c r="E109">
        <v>12.9</v>
      </c>
    </row>
    <row r="110" spans="2:5" x14ac:dyDescent="0.35">
      <c r="B110" t="s">
        <v>211</v>
      </c>
      <c r="C110">
        <v>2.5</v>
      </c>
      <c r="D110">
        <v>4.5</v>
      </c>
      <c r="E110">
        <v>8.8000000000000007</v>
      </c>
    </row>
    <row r="111" spans="2:5" x14ac:dyDescent="0.35">
      <c r="B111" t="s">
        <v>212</v>
      </c>
      <c r="C111">
        <v>3</v>
      </c>
      <c r="D111">
        <v>4.0999999999999996</v>
      </c>
      <c r="E111">
        <v>7.8</v>
      </c>
    </row>
    <row r="112" spans="2:5" x14ac:dyDescent="0.35">
      <c r="B112" t="s">
        <v>213</v>
      </c>
      <c r="C112">
        <v>5.8</v>
      </c>
      <c r="D112">
        <v>10.3</v>
      </c>
      <c r="E112">
        <v>15.9</v>
      </c>
    </row>
    <row r="113" spans="2:5" x14ac:dyDescent="0.35">
      <c r="B113" t="s">
        <v>214</v>
      </c>
      <c r="C113">
        <v>5.7</v>
      </c>
      <c r="D113">
        <v>9.6999999999999993</v>
      </c>
      <c r="E113">
        <v>15.6</v>
      </c>
    </row>
    <row r="114" spans="2:5" x14ac:dyDescent="0.35">
      <c r="B114" s="26" t="s">
        <v>281</v>
      </c>
      <c r="C114">
        <v>3.7</v>
      </c>
      <c r="D114">
        <v>7.1</v>
      </c>
      <c r="E114">
        <v>11.6</v>
      </c>
    </row>
    <row r="115" spans="2:5" x14ac:dyDescent="0.35">
      <c r="B115" s="26" t="s">
        <v>282</v>
      </c>
      <c r="C115">
        <v>4.8</v>
      </c>
      <c r="D115">
        <v>9.3000000000000007</v>
      </c>
      <c r="E115">
        <v>14</v>
      </c>
    </row>
    <row r="116" spans="2:5" x14ac:dyDescent="0.35">
      <c r="B116" s="26" t="s">
        <v>283</v>
      </c>
      <c r="C116">
        <v>4</v>
      </c>
      <c r="D116">
        <v>8.1999999999999993</v>
      </c>
      <c r="E116">
        <v>12.6</v>
      </c>
    </row>
    <row r="117" spans="2:5" x14ac:dyDescent="0.35">
      <c r="B117" s="26" t="s">
        <v>284</v>
      </c>
      <c r="C117">
        <v>3</v>
      </c>
      <c r="D117">
        <v>7.2</v>
      </c>
      <c r="E117">
        <v>12</v>
      </c>
    </row>
    <row r="118" spans="2:5" x14ac:dyDescent="0.35">
      <c r="B118" s="26" t="s">
        <v>285</v>
      </c>
      <c r="C118">
        <v>3.2</v>
      </c>
      <c r="D118">
        <v>8.6</v>
      </c>
      <c r="E118">
        <v>12.3</v>
      </c>
    </row>
    <row r="119" spans="2:5" x14ac:dyDescent="0.35">
      <c r="B119" s="26" t="s">
        <v>286</v>
      </c>
      <c r="C119">
        <v>4.8</v>
      </c>
      <c r="D119">
        <v>9.9</v>
      </c>
      <c r="E119">
        <v>14.7</v>
      </c>
    </row>
    <row r="120" spans="2:5" x14ac:dyDescent="0.35">
      <c r="B120" t="s">
        <v>215</v>
      </c>
      <c r="C120">
        <v>7.5</v>
      </c>
      <c r="D120">
        <v>11.7</v>
      </c>
      <c r="E120">
        <v>17.2</v>
      </c>
    </row>
    <row r="121" spans="2:5" x14ac:dyDescent="0.35">
      <c r="B121" t="s">
        <v>216</v>
      </c>
      <c r="C121">
        <v>3</v>
      </c>
      <c r="D121">
        <v>6.6</v>
      </c>
      <c r="E121">
        <v>7.7</v>
      </c>
    </row>
    <row r="122" spans="2:5" x14ac:dyDescent="0.35">
      <c r="B122" t="s">
        <v>217</v>
      </c>
      <c r="C122">
        <v>3.4</v>
      </c>
      <c r="D122">
        <v>8</v>
      </c>
      <c r="E122">
        <v>10.4</v>
      </c>
    </row>
    <row r="123" spans="2:5" x14ac:dyDescent="0.35">
      <c r="B123" t="s">
        <v>218</v>
      </c>
      <c r="C123">
        <v>2.7</v>
      </c>
      <c r="D123">
        <v>4.5999999999999996</v>
      </c>
      <c r="E123">
        <v>7.8</v>
      </c>
    </row>
    <row r="124" spans="2:5" x14ac:dyDescent="0.35">
      <c r="B124" t="s">
        <v>219</v>
      </c>
      <c r="C124">
        <v>4</v>
      </c>
      <c r="D124">
        <v>9</v>
      </c>
      <c r="E124">
        <v>14.6</v>
      </c>
    </row>
    <row r="125" spans="2:5" x14ac:dyDescent="0.35">
      <c r="B125" t="s">
        <v>220</v>
      </c>
      <c r="C125">
        <v>6.9</v>
      </c>
      <c r="D125">
        <v>9.8000000000000007</v>
      </c>
      <c r="E125">
        <v>18.8</v>
      </c>
    </row>
    <row r="126" spans="2:5" x14ac:dyDescent="0.35">
      <c r="B126" s="26" t="s">
        <v>287</v>
      </c>
      <c r="C126">
        <v>4.4000000000000004</v>
      </c>
      <c r="D126">
        <v>11.1</v>
      </c>
      <c r="E126">
        <v>15.1</v>
      </c>
    </row>
    <row r="127" spans="2:5" x14ac:dyDescent="0.35">
      <c r="B127" s="26" t="s">
        <v>295</v>
      </c>
      <c r="C127">
        <v>4.4000000000000004</v>
      </c>
      <c r="D127">
        <v>8.8000000000000007</v>
      </c>
      <c r="E127">
        <v>12.7</v>
      </c>
    </row>
    <row r="128" spans="2:5" x14ac:dyDescent="0.35">
      <c r="B128" s="26" t="s">
        <v>296</v>
      </c>
      <c r="C128">
        <v>5.3</v>
      </c>
      <c r="D128">
        <v>10.8</v>
      </c>
      <c r="E128">
        <v>16.399999999999999</v>
      </c>
    </row>
    <row r="129" spans="2:5" x14ac:dyDescent="0.35">
      <c r="B129" s="26" t="s">
        <v>288</v>
      </c>
      <c r="C129">
        <v>4</v>
      </c>
      <c r="D129">
        <v>9.9</v>
      </c>
      <c r="E129">
        <v>19</v>
      </c>
    </row>
    <row r="130" spans="2:5" x14ac:dyDescent="0.35">
      <c r="B130" s="26" t="s">
        <v>297</v>
      </c>
      <c r="C130">
        <v>6.6</v>
      </c>
      <c r="D130">
        <v>9.5</v>
      </c>
      <c r="E130">
        <v>14.7</v>
      </c>
    </row>
    <row r="131" spans="2:5" x14ac:dyDescent="0.35">
      <c r="B131" s="26" t="s">
        <v>289</v>
      </c>
      <c r="C131">
        <v>4</v>
      </c>
      <c r="D131">
        <v>8.6</v>
      </c>
      <c r="E131">
        <v>13.7</v>
      </c>
    </row>
    <row r="132" spans="2:5" x14ac:dyDescent="0.35">
      <c r="B132" s="26" t="s">
        <v>298</v>
      </c>
      <c r="C132">
        <v>5.3</v>
      </c>
      <c r="D132">
        <v>12.7</v>
      </c>
      <c r="E132">
        <v>16</v>
      </c>
    </row>
    <row r="133" spans="2:5" x14ac:dyDescent="0.35">
      <c r="B133" s="26" t="s">
        <v>290</v>
      </c>
      <c r="C133">
        <v>4.3</v>
      </c>
      <c r="D133">
        <v>9.5</v>
      </c>
      <c r="E133">
        <v>14.5</v>
      </c>
    </row>
    <row r="134" spans="2:5" x14ac:dyDescent="0.35">
      <c r="B134" s="26" t="s">
        <v>299</v>
      </c>
      <c r="C134">
        <v>5.4</v>
      </c>
      <c r="D134">
        <v>9.8000000000000007</v>
      </c>
      <c r="E134">
        <v>16.2</v>
      </c>
    </row>
    <row r="135" spans="2:5" x14ac:dyDescent="0.35">
      <c r="B135" s="26" t="s">
        <v>291</v>
      </c>
      <c r="C135">
        <v>4.4000000000000004</v>
      </c>
      <c r="D135">
        <v>10.8</v>
      </c>
      <c r="E135">
        <v>14.7</v>
      </c>
    </row>
    <row r="136" spans="2:5" x14ac:dyDescent="0.35">
      <c r="B136" s="26" t="s">
        <v>292</v>
      </c>
      <c r="C136">
        <v>4.7</v>
      </c>
      <c r="D136">
        <v>11.3</v>
      </c>
      <c r="E136">
        <v>16.100000000000001</v>
      </c>
    </row>
    <row r="137" spans="2:5" x14ac:dyDescent="0.35">
      <c r="B137" s="26" t="s">
        <v>300</v>
      </c>
      <c r="C137">
        <v>5.2</v>
      </c>
      <c r="D137">
        <v>10.8</v>
      </c>
      <c r="E137">
        <v>16.399999999999999</v>
      </c>
    </row>
    <row r="138" spans="2:5" x14ac:dyDescent="0.35">
      <c r="B138" s="26" t="s">
        <v>293</v>
      </c>
      <c r="C138">
        <v>4.4000000000000004</v>
      </c>
      <c r="D138">
        <v>9.8000000000000007</v>
      </c>
      <c r="E138">
        <v>16.100000000000001</v>
      </c>
    </row>
    <row r="139" spans="2:5" x14ac:dyDescent="0.35">
      <c r="B139" s="26" t="s">
        <v>301</v>
      </c>
      <c r="C139">
        <v>5.6</v>
      </c>
      <c r="D139">
        <v>10.5</v>
      </c>
      <c r="E139">
        <v>16.3</v>
      </c>
    </row>
    <row r="140" spans="2:5" x14ac:dyDescent="0.35">
      <c r="B140" s="26" t="s">
        <v>294</v>
      </c>
      <c r="C140">
        <v>5</v>
      </c>
      <c r="D140">
        <v>9.6</v>
      </c>
      <c r="E140">
        <v>18.899999999999999</v>
      </c>
    </row>
    <row r="141" spans="2:5" x14ac:dyDescent="0.35">
      <c r="B141" t="s">
        <v>221</v>
      </c>
      <c r="C141">
        <v>3</v>
      </c>
      <c r="D141">
        <v>5.4</v>
      </c>
      <c r="E141">
        <v>9.1999999999999993</v>
      </c>
    </row>
    <row r="142" spans="2:5" x14ac:dyDescent="0.35">
      <c r="B142" t="s">
        <v>222</v>
      </c>
      <c r="C142">
        <v>4.5999999999999996</v>
      </c>
      <c r="D142">
        <v>7.5</v>
      </c>
      <c r="E142">
        <v>12.3</v>
      </c>
    </row>
    <row r="143" spans="2:5" x14ac:dyDescent="0.35">
      <c r="B143" t="s">
        <v>223</v>
      </c>
      <c r="C143">
        <v>4.0999999999999996</v>
      </c>
      <c r="D143">
        <v>6.1</v>
      </c>
      <c r="E143">
        <v>11.3</v>
      </c>
    </row>
    <row r="144" spans="2:5" x14ac:dyDescent="0.35">
      <c r="B144" t="s">
        <v>224</v>
      </c>
      <c r="C144">
        <v>4.5</v>
      </c>
      <c r="D144">
        <v>8.4</v>
      </c>
      <c r="E144">
        <v>12.6</v>
      </c>
    </row>
    <row r="145" spans="2:5" x14ac:dyDescent="0.35">
      <c r="B145" t="s">
        <v>225</v>
      </c>
      <c r="C145">
        <v>4.5</v>
      </c>
      <c r="D145">
        <v>8.1999999999999993</v>
      </c>
      <c r="E145">
        <v>12</v>
      </c>
    </row>
    <row r="146" spans="2:5" x14ac:dyDescent="0.35">
      <c r="B146" t="s">
        <v>226</v>
      </c>
      <c r="C146">
        <v>4.4000000000000004</v>
      </c>
      <c r="D146">
        <v>7.1</v>
      </c>
      <c r="E146">
        <v>10.199999999999999</v>
      </c>
    </row>
    <row r="147" spans="2:5" x14ac:dyDescent="0.35">
      <c r="B147" t="s">
        <v>227</v>
      </c>
      <c r="C147">
        <v>4</v>
      </c>
      <c r="D147">
        <v>7.9</v>
      </c>
      <c r="E147">
        <v>11.6</v>
      </c>
    </row>
    <row r="148" spans="2:5" x14ac:dyDescent="0.35">
      <c r="B148" t="s">
        <v>228</v>
      </c>
      <c r="C148">
        <v>4.5999999999999996</v>
      </c>
      <c r="D148">
        <v>8.8000000000000007</v>
      </c>
      <c r="E148">
        <v>13.4</v>
      </c>
    </row>
    <row r="149" spans="2:5" x14ac:dyDescent="0.35">
      <c r="B149" t="s">
        <v>229</v>
      </c>
      <c r="C149">
        <v>3.8</v>
      </c>
      <c r="D149">
        <v>6.6</v>
      </c>
      <c r="E149">
        <v>10.5</v>
      </c>
    </row>
    <row r="150" spans="2:5" x14ac:dyDescent="0.35">
      <c r="B150" t="s">
        <v>230</v>
      </c>
      <c r="C150">
        <v>3.8</v>
      </c>
      <c r="D150">
        <v>6.4</v>
      </c>
      <c r="E150">
        <v>11.6</v>
      </c>
    </row>
    <row r="151" spans="2:5" x14ac:dyDescent="0.35">
      <c r="B151" s="26" t="s">
        <v>156</v>
      </c>
      <c r="C151">
        <v>7.9</v>
      </c>
      <c r="D151">
        <v>11.2</v>
      </c>
      <c r="E151">
        <v>19.100000000000001</v>
      </c>
    </row>
    <row r="152" spans="2:5" x14ac:dyDescent="0.35">
      <c r="B152" t="s">
        <v>232</v>
      </c>
      <c r="C152">
        <v>5.4</v>
      </c>
      <c r="D152">
        <v>11.7</v>
      </c>
      <c r="E152">
        <v>17</v>
      </c>
    </row>
    <row r="153" spans="2:5" x14ac:dyDescent="0.35">
      <c r="B153" s="26" t="s">
        <v>323</v>
      </c>
      <c r="C153">
        <v>2.1</v>
      </c>
      <c r="D153">
        <v>6.1</v>
      </c>
      <c r="E153">
        <v>8.1999999999999993</v>
      </c>
    </row>
    <row r="154" spans="2:5" x14ac:dyDescent="0.35">
      <c r="B154" s="26" t="s">
        <v>324</v>
      </c>
      <c r="C154">
        <v>3.7</v>
      </c>
      <c r="D154">
        <v>6.6</v>
      </c>
      <c r="E154">
        <v>10.3</v>
      </c>
    </row>
    <row r="155" spans="2:5" x14ac:dyDescent="0.35">
      <c r="B155" s="26" t="s">
        <v>325</v>
      </c>
      <c r="C155">
        <v>4.8</v>
      </c>
      <c r="D155">
        <v>7.4</v>
      </c>
      <c r="E155">
        <v>12.3</v>
      </c>
    </row>
    <row r="156" spans="2:5" x14ac:dyDescent="0.35">
      <c r="B156" s="26" t="s">
        <v>326</v>
      </c>
      <c r="C156">
        <v>4.3</v>
      </c>
      <c r="D156">
        <v>6.7</v>
      </c>
      <c r="E156">
        <v>11.1</v>
      </c>
    </row>
    <row r="157" spans="2:5" x14ac:dyDescent="0.35">
      <c r="B157" s="26" t="s">
        <v>327</v>
      </c>
      <c r="C157">
        <v>5.0999999999999996</v>
      </c>
      <c r="D157">
        <v>7.5</v>
      </c>
      <c r="E157">
        <v>12.2</v>
      </c>
    </row>
    <row r="158" spans="2:5" x14ac:dyDescent="0.35">
      <c r="B158" s="26" t="s">
        <v>328</v>
      </c>
      <c r="C158">
        <v>4</v>
      </c>
      <c r="D158">
        <v>7.1</v>
      </c>
      <c r="E158">
        <v>10.9</v>
      </c>
    </row>
    <row r="159" spans="2:5" x14ac:dyDescent="0.35">
      <c r="B159" s="26" t="s">
        <v>329</v>
      </c>
      <c r="C159">
        <v>5.0999999999999996</v>
      </c>
      <c r="D159">
        <v>7.1</v>
      </c>
      <c r="E159">
        <v>11.2</v>
      </c>
    </row>
    <row r="160" spans="2:5" x14ac:dyDescent="0.35">
      <c r="B160" s="26" t="s">
        <v>330</v>
      </c>
      <c r="C160">
        <v>3.9</v>
      </c>
      <c r="D160">
        <v>6.2</v>
      </c>
      <c r="E160">
        <v>9.6999999999999993</v>
      </c>
    </row>
    <row r="161" spans="2:5" x14ac:dyDescent="0.35">
      <c r="B161" s="26" t="s">
        <v>331</v>
      </c>
      <c r="C161">
        <v>3.8</v>
      </c>
      <c r="D161">
        <v>7.2</v>
      </c>
      <c r="E161">
        <v>11.3</v>
      </c>
    </row>
    <row r="162" spans="2:5" x14ac:dyDescent="0.35">
      <c r="B162" s="26" t="s">
        <v>332</v>
      </c>
      <c r="C162">
        <v>4.5999999999999996</v>
      </c>
      <c r="D162">
        <v>7.7</v>
      </c>
      <c r="E162">
        <v>12.3</v>
      </c>
    </row>
    <row r="163" spans="2:5" x14ac:dyDescent="0.35">
      <c r="B163" s="26" t="s">
        <v>333</v>
      </c>
      <c r="C163">
        <v>5.4</v>
      </c>
      <c r="D163">
        <v>7.6</v>
      </c>
      <c r="E163">
        <v>12.1</v>
      </c>
    </row>
    <row r="164" spans="2:5" x14ac:dyDescent="0.35">
      <c r="B164" s="26" t="s">
        <v>334</v>
      </c>
      <c r="C164">
        <v>2.9</v>
      </c>
      <c r="D164">
        <v>5.6</v>
      </c>
      <c r="E164">
        <v>7.9</v>
      </c>
    </row>
    <row r="165" spans="2:5" x14ac:dyDescent="0.35">
      <c r="B165" s="26" t="s">
        <v>335</v>
      </c>
      <c r="C165">
        <v>4.2</v>
      </c>
      <c r="D165">
        <v>7.2</v>
      </c>
      <c r="E165">
        <v>11.9</v>
      </c>
    </row>
    <row r="166" spans="2:5" x14ac:dyDescent="0.35">
      <c r="B166" s="26" t="s">
        <v>336</v>
      </c>
      <c r="C166">
        <v>4.0999999999999996</v>
      </c>
      <c r="D166">
        <v>7.4</v>
      </c>
      <c r="E166">
        <v>11.8</v>
      </c>
    </row>
    <row r="167" spans="2:5" x14ac:dyDescent="0.35">
      <c r="B167" t="s">
        <v>231</v>
      </c>
      <c r="C167">
        <v>5</v>
      </c>
      <c r="D167">
        <v>8</v>
      </c>
      <c r="E167">
        <v>13</v>
      </c>
    </row>
    <row r="168" spans="2:5" x14ac:dyDescent="0.35">
      <c r="B168" t="s">
        <v>233</v>
      </c>
      <c r="C168">
        <v>3.1</v>
      </c>
      <c r="D168">
        <v>5.0999999999999996</v>
      </c>
      <c r="E168">
        <v>9.1</v>
      </c>
    </row>
    <row r="169" spans="2:5" x14ac:dyDescent="0.35">
      <c r="B169" t="s">
        <v>234</v>
      </c>
      <c r="C169">
        <v>3.2</v>
      </c>
      <c r="D169">
        <v>6.1</v>
      </c>
      <c r="E169">
        <v>9.9</v>
      </c>
    </row>
    <row r="170" spans="2:5" x14ac:dyDescent="0.35">
      <c r="B170" t="s">
        <v>235</v>
      </c>
      <c r="C170">
        <v>4.3</v>
      </c>
      <c r="D170">
        <v>8.6999999999999993</v>
      </c>
      <c r="E170">
        <v>13.4</v>
      </c>
    </row>
    <row r="171" spans="2:5" x14ac:dyDescent="0.35">
      <c r="B171" s="26" t="s">
        <v>337</v>
      </c>
      <c r="C171">
        <v>2.6</v>
      </c>
      <c r="D171">
        <v>4.4000000000000004</v>
      </c>
      <c r="E171">
        <v>6.8</v>
      </c>
    </row>
    <row r="172" spans="2:5" x14ac:dyDescent="0.35">
      <c r="B172" s="26" t="s">
        <v>338</v>
      </c>
      <c r="C172">
        <v>2.2000000000000002</v>
      </c>
      <c r="D172">
        <v>4.9000000000000004</v>
      </c>
      <c r="E172">
        <v>7</v>
      </c>
    </row>
    <row r="173" spans="2:5" x14ac:dyDescent="0.35">
      <c r="B173" t="s">
        <v>236</v>
      </c>
      <c r="C173">
        <v>6.4</v>
      </c>
      <c r="D173">
        <v>11.7</v>
      </c>
      <c r="E173">
        <v>18.5</v>
      </c>
    </row>
    <row r="174" spans="2:5" x14ac:dyDescent="0.35">
      <c r="B174" t="s">
        <v>237</v>
      </c>
      <c r="C174">
        <v>3.6</v>
      </c>
      <c r="D174">
        <v>6.1</v>
      </c>
      <c r="E174">
        <v>9.5</v>
      </c>
    </row>
    <row r="175" spans="2:5" x14ac:dyDescent="0.35">
      <c r="B175" t="s">
        <v>238</v>
      </c>
      <c r="C175">
        <v>2.9</v>
      </c>
      <c r="D175">
        <v>4.5999999999999996</v>
      </c>
      <c r="E175">
        <v>8.5</v>
      </c>
    </row>
    <row r="176" spans="2:5" x14ac:dyDescent="0.35">
      <c r="B176" t="s">
        <v>239</v>
      </c>
      <c r="C176">
        <v>2.7</v>
      </c>
      <c r="D176">
        <v>5.8</v>
      </c>
      <c r="E176">
        <v>8.5</v>
      </c>
    </row>
    <row r="177" spans="2:5" x14ac:dyDescent="0.35">
      <c r="B177" t="s">
        <v>240</v>
      </c>
      <c r="C177">
        <v>2.2999999999999998</v>
      </c>
      <c r="D177">
        <v>5.0999999999999996</v>
      </c>
      <c r="E177">
        <v>7.4</v>
      </c>
    </row>
    <row r="178" spans="2:5" x14ac:dyDescent="0.35">
      <c r="B178" t="s">
        <v>241</v>
      </c>
      <c r="C178">
        <v>4.5999999999999996</v>
      </c>
      <c r="D178">
        <v>8</v>
      </c>
      <c r="E178">
        <v>13.6</v>
      </c>
    </row>
    <row r="179" spans="2:5" x14ac:dyDescent="0.35">
      <c r="B179" t="s">
        <v>242</v>
      </c>
      <c r="C179">
        <v>4.5999999999999996</v>
      </c>
      <c r="D179">
        <v>7.4</v>
      </c>
      <c r="E179">
        <v>14</v>
      </c>
    </row>
    <row r="180" spans="2:5" x14ac:dyDescent="0.35">
      <c r="B180" s="27" t="s">
        <v>157</v>
      </c>
      <c r="C180">
        <v>4</v>
      </c>
      <c r="D180">
        <v>6.2</v>
      </c>
      <c r="E180">
        <v>10.3</v>
      </c>
    </row>
    <row r="181" spans="2:5" x14ac:dyDescent="0.35">
      <c r="B181" t="s">
        <v>243</v>
      </c>
      <c r="C181">
        <v>3.7</v>
      </c>
      <c r="D181">
        <v>7</v>
      </c>
      <c r="E181">
        <v>10.5</v>
      </c>
    </row>
    <row r="182" spans="2:5" x14ac:dyDescent="0.35">
      <c r="B182" t="s">
        <v>244</v>
      </c>
      <c r="C182">
        <v>4.2</v>
      </c>
      <c r="D182">
        <v>6.3</v>
      </c>
      <c r="E182">
        <v>10.3</v>
      </c>
    </row>
    <row r="183" spans="2:5" x14ac:dyDescent="0.35">
      <c r="B183" s="26" t="s">
        <v>339</v>
      </c>
      <c r="C183">
        <v>4.0999999999999996</v>
      </c>
      <c r="D183">
        <v>6.8</v>
      </c>
      <c r="E183">
        <v>11.3</v>
      </c>
    </row>
    <row r="184" spans="2:5" x14ac:dyDescent="0.35">
      <c r="B184" s="26" t="s">
        <v>340</v>
      </c>
      <c r="C184">
        <v>3.8</v>
      </c>
      <c r="D184">
        <v>7.1</v>
      </c>
      <c r="E184">
        <v>11</v>
      </c>
    </row>
    <row r="185" spans="2:5" x14ac:dyDescent="0.35">
      <c r="B185" s="26" t="s">
        <v>341</v>
      </c>
      <c r="C185">
        <v>3.8</v>
      </c>
      <c r="D185">
        <v>7.8</v>
      </c>
      <c r="E185">
        <v>11.8</v>
      </c>
    </row>
    <row r="186" spans="2:5" x14ac:dyDescent="0.35">
      <c r="B186" s="26" t="s">
        <v>342</v>
      </c>
      <c r="C186">
        <v>4.3</v>
      </c>
      <c r="D186">
        <v>7.5</v>
      </c>
      <c r="E186">
        <v>11.5</v>
      </c>
    </row>
    <row r="187" spans="2:5" x14ac:dyDescent="0.35">
      <c r="B187" t="s">
        <v>245</v>
      </c>
      <c r="C187">
        <v>4.5999999999999996</v>
      </c>
      <c r="D187">
        <v>7</v>
      </c>
      <c r="E187">
        <v>11.8</v>
      </c>
    </row>
    <row r="188" spans="2:5" x14ac:dyDescent="0.35">
      <c r="B188" s="26" t="s">
        <v>158</v>
      </c>
      <c r="C188">
        <v>5.3</v>
      </c>
      <c r="D188">
        <v>10.199999999999999</v>
      </c>
      <c r="E188">
        <v>15.8</v>
      </c>
    </row>
    <row r="189" spans="2:5" x14ac:dyDescent="0.35">
      <c r="B189" s="26" t="s">
        <v>159</v>
      </c>
      <c r="C189">
        <v>5</v>
      </c>
      <c r="D189">
        <v>8.4</v>
      </c>
      <c r="E189">
        <v>14.1</v>
      </c>
    </row>
    <row r="190" spans="2:5" x14ac:dyDescent="0.35">
      <c r="B190" t="s">
        <v>165</v>
      </c>
      <c r="C190">
        <v>3.7</v>
      </c>
      <c r="D190">
        <v>7.4</v>
      </c>
      <c r="E190">
        <v>13.6</v>
      </c>
    </row>
    <row r="191" spans="2:5" x14ac:dyDescent="0.35">
      <c r="B191" s="26" t="s">
        <v>160</v>
      </c>
      <c r="C191">
        <v>4.9000000000000004</v>
      </c>
      <c r="D191">
        <v>11.7</v>
      </c>
      <c r="E191">
        <v>17.3</v>
      </c>
    </row>
    <row r="192" spans="2:5" x14ac:dyDescent="0.35">
      <c r="B192" t="s">
        <v>246</v>
      </c>
      <c r="C192">
        <v>2.5</v>
      </c>
      <c r="D192">
        <v>5.8</v>
      </c>
      <c r="E192">
        <v>7</v>
      </c>
    </row>
    <row r="193" spans="2:5" x14ac:dyDescent="0.35">
      <c r="B193" s="26" t="s">
        <v>302</v>
      </c>
      <c r="C193">
        <v>5.0999999999999996</v>
      </c>
      <c r="D193">
        <v>8.6999999999999993</v>
      </c>
      <c r="E193">
        <v>14.4</v>
      </c>
    </row>
    <row r="194" spans="2:5" x14ac:dyDescent="0.35">
      <c r="B194" s="26" t="s">
        <v>303</v>
      </c>
      <c r="C194">
        <v>4.2</v>
      </c>
      <c r="D194">
        <v>7.6</v>
      </c>
      <c r="E194">
        <v>12.5</v>
      </c>
    </row>
    <row r="195" spans="2:5" x14ac:dyDescent="0.35">
      <c r="B195" t="s">
        <v>247</v>
      </c>
      <c r="C195">
        <v>3.6</v>
      </c>
      <c r="D195">
        <v>6.9</v>
      </c>
      <c r="E195">
        <v>10</v>
      </c>
    </row>
    <row r="196" spans="2:5" x14ac:dyDescent="0.35">
      <c r="B196" s="26" t="s">
        <v>161</v>
      </c>
      <c r="C196">
        <v>5.5</v>
      </c>
      <c r="D196">
        <v>7.8</v>
      </c>
      <c r="E196">
        <v>12.8</v>
      </c>
    </row>
    <row r="197" spans="2:5" x14ac:dyDescent="0.35">
      <c r="B197" s="26" t="s">
        <v>162</v>
      </c>
      <c r="C197">
        <v>3.3</v>
      </c>
      <c r="D197">
        <v>8.6999999999999993</v>
      </c>
      <c r="E197">
        <v>13.9</v>
      </c>
    </row>
    <row r="198" spans="2:5" x14ac:dyDescent="0.35">
      <c r="B198" s="26" t="s">
        <v>163</v>
      </c>
      <c r="C198">
        <v>4.5999999999999996</v>
      </c>
      <c r="D198">
        <v>8.1999999999999993</v>
      </c>
      <c r="E198">
        <v>12.7</v>
      </c>
    </row>
  </sheetData>
  <sortState ref="B2:E198">
    <sortCondition ref="B2:B1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Agreement</vt:lpstr>
      <vt:lpstr>Instructions</vt:lpstr>
      <vt:lpstr>Input Output</vt:lpstr>
      <vt:lpstr>Graph</vt:lpstr>
      <vt:lpstr>Calculations</vt:lpstr>
      <vt:lpstr>Species</vt:lpstr>
      <vt:lpstr>Allwoods</vt:lpstr>
      <vt:lpstr>Woods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Mitchell</dc:creator>
  <cp:lastModifiedBy>Dr. Phil H Mitchell</cp:lastModifiedBy>
  <cp:lastPrinted>2016-06-09T19:41:05Z</cp:lastPrinted>
  <dcterms:created xsi:type="dcterms:W3CDTF">2014-06-20T18:17:04Z</dcterms:created>
  <dcterms:modified xsi:type="dcterms:W3CDTF">2016-08-17T14:32:46Z</dcterms:modified>
</cp:coreProperties>
</file>